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440" windowHeight="11610" tabRatio="909" activeTab="0"/>
  </bookViews>
  <sheets>
    <sheet name="K" sheetId="1" r:id="rId1"/>
    <sheet name="O1" sheetId="2" r:id="rId2"/>
    <sheet name="73" sheetId="3" r:id="rId3"/>
    <sheet name="74" sheetId="4" r:id="rId4"/>
    <sheet name="77" sheetId="5" r:id="rId5"/>
    <sheet name="75" sheetId="6" r:id="rId6"/>
  </sheets>
  <definedNames>
    <definedName name="beigas" localSheetId="2">#REF!</definedName>
    <definedName name="beigas" localSheetId="3">#REF!</definedName>
    <definedName name="beigas" localSheetId="5">#REF!</definedName>
    <definedName name="beigas" localSheetId="4">#REF!</definedName>
    <definedName name="beigas" localSheetId="0">#REF!</definedName>
    <definedName name="beigas" localSheetId="1">#REF!</definedName>
    <definedName name="beigas">#REF!</definedName>
    <definedName name="_xlnm.Print_Area" localSheetId="2">'73'!$A$3:$P$104</definedName>
    <definedName name="_xlnm.Print_Area" localSheetId="3">'74'!$A$3:$P$104</definedName>
    <definedName name="_xlnm.Print_Area" localSheetId="5">'75'!$A$3:$P$100</definedName>
    <definedName name="_xlnm.Print_Area" localSheetId="4">'77'!$A$3:$P$104</definedName>
    <definedName name="_xlnm.Print_Area" localSheetId="0">'K'!$A$1:$D$26</definedName>
    <definedName name="_xlnm.Print_Area" localSheetId="1">'O1'!$A$1:$G$33</definedName>
    <definedName name="velves" localSheetId="3">#REF!</definedName>
    <definedName name="velves" localSheetId="5">#REF!</definedName>
    <definedName name="velves" localSheetId="4">#REF!</definedName>
    <definedName name="velves">#REF!</definedName>
  </definedNames>
  <calcPr fullCalcOnLoad="1"/>
</workbook>
</file>

<file path=xl/sharedStrings.xml><?xml version="1.0" encoding="utf-8"?>
<sst xmlns="http://schemas.openxmlformats.org/spreadsheetml/2006/main" count="933" uniqueCount="189">
  <si>
    <t>Mērvienība</t>
  </si>
  <si>
    <t>Daudzums</t>
  </si>
  <si>
    <t>KOPĀ:</t>
  </si>
  <si>
    <t>1</t>
  </si>
  <si>
    <t xml:space="preserve">Pasūtījuma Nr: </t>
  </si>
  <si>
    <t>Nr. p. k.</t>
  </si>
  <si>
    <t>Kods</t>
  </si>
  <si>
    <t>Darba nosaukums (apraksts)</t>
  </si>
  <si>
    <t>Vienības izmaksas</t>
  </si>
  <si>
    <t>Kopā uz visu apjomu</t>
  </si>
  <si>
    <t>Laika norma (c/h)</t>
  </si>
  <si>
    <t>Darbietilpība (c/h)</t>
  </si>
  <si>
    <t>______________________________________</t>
  </si>
  <si>
    <t>Z.v.</t>
  </si>
  <si>
    <t>%</t>
  </si>
  <si>
    <t>Lokālās tāmes Nr.</t>
  </si>
  <si>
    <t>Lokālās tāmes nosaukums</t>
  </si>
  <si>
    <t>Kopējā darbietilpība (c/h):</t>
  </si>
  <si>
    <t>APSTIPRINU:</t>
  </si>
  <si>
    <t>Objekta tāmes Nr.</t>
  </si>
  <si>
    <t>Objekta tāmes nosaukums</t>
  </si>
  <si>
    <t>Kalk.</t>
  </si>
  <si>
    <t>5</t>
  </si>
  <si>
    <t>Būvniecības izmaksas kopā</t>
  </si>
  <si>
    <t>BŪVNIECĪBAS KOPTĀME</t>
  </si>
  <si>
    <t>Lokālā tāme Nr. 1</t>
  </si>
  <si>
    <t>gb</t>
  </si>
  <si>
    <t>2</t>
  </si>
  <si>
    <t>m</t>
  </si>
  <si>
    <t>m2</t>
  </si>
  <si>
    <t>m3</t>
  </si>
  <si>
    <t>4</t>
  </si>
  <si>
    <t>3</t>
  </si>
  <si>
    <t>Lokālās tāmes izmaksas (€)</t>
  </si>
  <si>
    <t>Darba alga (€)</t>
  </si>
  <si>
    <t>Materiāli (€)</t>
  </si>
  <si>
    <t>Mehānismi (€)</t>
  </si>
  <si>
    <t>Par kopējo summu (€):</t>
  </si>
  <si>
    <t>Kopā (€):</t>
  </si>
  <si>
    <t>Tāmes izmaksas (€):</t>
  </si>
  <si>
    <t>Darba samaksas likme (€/h)</t>
  </si>
  <si>
    <t>Kopā (€)</t>
  </si>
  <si>
    <t>Summa (€)</t>
  </si>
  <si>
    <t>Lokālās tāmes izmaksas, €</t>
  </si>
  <si>
    <t>PVN, 21 % (€)</t>
  </si>
  <si>
    <t>Pavisam būvizmaksas (€)</t>
  </si>
  <si>
    <t>Palīgmateriāli</t>
  </si>
  <si>
    <t>kompl.</t>
  </si>
  <si>
    <t>kg</t>
  </si>
  <si>
    <t>Darba devēja sociālais nodoklis 23.59 % (€):</t>
  </si>
  <si>
    <t>Konstrukciju pagaidu pastiprināšana</t>
  </si>
  <si>
    <t>Brusas 75x150 mm</t>
  </si>
  <si>
    <t>Brusas 150x150 mm</t>
  </si>
  <si>
    <t xml:space="preserve">Pagaidu koka balstu uzstādīšana, atkārtoti izmantojot koka brusas </t>
  </si>
  <si>
    <t>Materiālu pārnešana ar rokām</t>
  </si>
  <si>
    <t>Būvkalumi</t>
  </si>
  <si>
    <t>Naglas</t>
  </si>
  <si>
    <t>5-128</t>
  </si>
  <si>
    <t>Ķieģeļu mūris</t>
  </si>
  <si>
    <t>2-60</t>
  </si>
  <si>
    <t>1 ķieģ.</t>
  </si>
  <si>
    <t>Māla pilnie ķieģeļi</t>
  </si>
  <si>
    <t>Demontāžas darbi</t>
  </si>
  <si>
    <t>m²</t>
  </si>
  <si>
    <t>12-3</t>
  </si>
  <si>
    <t>T</t>
  </si>
  <si>
    <t>Būvgružu savākšana, aizvešana uz izgāztuvi 30 km attālumā</t>
  </si>
  <si>
    <t xml:space="preserve">       Izgāztuves izmaksa</t>
  </si>
  <si>
    <t>8-21d</t>
  </si>
  <si>
    <t>Mācību telpa Nr. 73</t>
  </si>
  <si>
    <t>KOPSAVILKUMU APRĒĶINS PA PA TELPĀM Nr.1</t>
  </si>
  <si>
    <t>Būves nosaukums: Kuldīgas 2.vidusskola</t>
  </si>
  <si>
    <t>Objekta adrese: Jelgavas iela 62, Kuldīga, Kuldīgas novads</t>
  </si>
  <si>
    <t>Mācību telpa Nr. 74</t>
  </si>
  <si>
    <t>Mācību telpa Nr. 77</t>
  </si>
  <si>
    <t>Grīdlīstu demontāža</t>
  </si>
  <si>
    <t>Linoleja seguma noņemšana</t>
  </si>
  <si>
    <t>Kokskaidu plātņu grīdas seguma pamatnes demontāža</t>
  </si>
  <si>
    <t>11-4f</t>
  </si>
  <si>
    <t>11-40a</t>
  </si>
  <si>
    <t>11-46a</t>
  </si>
  <si>
    <t>11-37</t>
  </si>
  <si>
    <t>11-25b</t>
  </si>
  <si>
    <t xml:space="preserve">Māla- smilts pildījuma izņemšana no starpstāvu pārseguma, b~20cm </t>
  </si>
  <si>
    <t>5-64</t>
  </si>
  <si>
    <t>6</t>
  </si>
  <si>
    <t>7</t>
  </si>
  <si>
    <t xml:space="preserve">Būvgružu pārvietošana ar ķerrām līdz 10m, ieskaitot iekraušanu un izkraušanu un dēļu ceļa ieklāšanu </t>
  </si>
  <si>
    <t>Bojāto starpgriestu klāja dēļu nomaiņa</t>
  </si>
  <si>
    <t>8</t>
  </si>
  <si>
    <t>9</t>
  </si>
  <si>
    <t>Bultskrūves M16x450 ar paplatinātām paplāksnēm un uzgriežņiem</t>
  </si>
  <si>
    <t>Kaļķu- cementa java</t>
  </si>
  <si>
    <t>Skaņas izolācijas atjaunošana</t>
  </si>
  <si>
    <t>Skaņas izolācijas iestrāde</t>
  </si>
  <si>
    <t>Tvaika barjera 0,2mm</t>
  </si>
  <si>
    <t>Skrūves 4,5x70mm</t>
  </si>
  <si>
    <t>Grīdas dēļi gropēti 38mm</t>
  </si>
  <si>
    <t>6-28a</t>
  </si>
  <si>
    <t>Skrūves 4,5x50mm</t>
  </si>
  <si>
    <t>Grīdas špaktele šuvju špaktelēšanai</t>
  </si>
  <si>
    <t>Palīgmateriāli uz 1m2</t>
  </si>
  <si>
    <t>6-30a</t>
  </si>
  <si>
    <t>6-56 c</t>
  </si>
  <si>
    <t>Heterogēns PVC linolejs Tarkett SUPRIME 2.2 mm, 34 klase vai analogs</t>
  </si>
  <si>
    <t>Špaktele</t>
  </si>
  <si>
    <t>Dispersijas akrila līme 12 kg</t>
  </si>
  <si>
    <t>Metināšanas diegs</t>
  </si>
  <si>
    <t>Linoleja ieklāšana uz iepriekš sagatavotas virsmas</t>
  </si>
  <si>
    <t>6-33 b</t>
  </si>
  <si>
    <t>Koka grīdlīstu pielikšana</t>
  </si>
  <si>
    <t>t.m.</t>
  </si>
  <si>
    <t>Koka grīdlīstes 20x60 mm</t>
  </si>
  <si>
    <t>Skrūves ar dībeļiem</t>
  </si>
  <si>
    <t>SNICKERI 2.5l špaktele kokam</t>
  </si>
  <si>
    <t>Smilšpapīrs</t>
  </si>
  <si>
    <t>Laka RLKR Duokron, matēta, 2.7 l</t>
  </si>
  <si>
    <t>Līmlenta krāsotājam, Kreps263 25mmx50m</t>
  </si>
  <si>
    <t>gab.</t>
  </si>
  <si>
    <t>Telpas sienu attīrīšana, gruntēšana, špaktelēšana un krāsošana 2x, tai skaitā ailes</t>
  </si>
  <si>
    <t>Grunts Sadolin Grund +</t>
  </si>
  <si>
    <t xml:space="preserve">Mazgājama pusmatēta krāsa SADOLIN EXPERT 12(ISO 11998) </t>
  </si>
  <si>
    <t>Iekšējās durvis</t>
  </si>
  <si>
    <t>Sienu un griestu apdare</t>
  </si>
  <si>
    <t>Sakret  apmetums</t>
  </si>
  <si>
    <t>5-89 b</t>
  </si>
  <si>
    <t>Iekšdurvju montāža uz gaiteni</t>
  </si>
  <si>
    <t>gb.</t>
  </si>
  <si>
    <t>Putas Remontix Pro (114)</t>
  </si>
  <si>
    <t>Montāžas skava</t>
  </si>
  <si>
    <t>Krāsots koka durvju bloks 1050x2100(h)mm, pildiņu, furnitūra, seglīstes</t>
  </si>
  <si>
    <t>Koka konstrukciju apstrāde ar ugunsdrošu šķīdumu</t>
  </si>
  <si>
    <t xml:space="preserve">Materiālu pārnešana ar rokām 50m attālumā un uznešana 2.stāvā </t>
  </si>
  <si>
    <t>Objekta nosaukums: Kuldīgas 2.vidusskolas grīdas un pārseguma konstrukcijas atjaunošana mācību telpās Nr.73, 74, 77 un palīgtelpā Nr.75.</t>
  </si>
  <si>
    <t xml:space="preserve">                                                                                                                 NORĀDĪJUMI:
1. Koka konstrukciju montāžas savienojumi - bultskrūvju. Skrūvju savienojumos lietot B precizitātes klases skrūves M16 (DIN 931) ar stiprības klasi 8.8 (ISO 898/1-1978(E)), uzgriežņus  M16 (DIN 934) ar stiprības klasi 8 (ISO 898/2-1980(E)) un paplatinātas paplāksnes  M16 (DIN 9021), ārējais ∅56mm, biezums 6mm .
2. Bultskrūvju un urbuma nominālo diametru starpībai jābūt 1mm. Visām bultskrūvēm jābūt krāsotām.
3. Konstrukciju montāžu veikt pēc speciali izstrādāta un ar pasūtītāju saskaņota darbu veikšanas projekta.
4. Pēc grīdas konstrukciju atsegšanas, precizēt zāģmateriālu izmērus un apjomus, iespējamās izmaiņas saskaņot ar pasūtītāju. Zāģmateriālu max mitrums konstrukciju koksnē 24%.
5. Visas nesošās koka konstrukcijas apstrādāt ar spēcīgas iedarbības ugunsdrošu antiseptiķi  Bochemit Antiflash B s1d0 ugunsreakcijas klase(vai analogu).
</t>
  </si>
  <si>
    <t>KULDĪGAS 2.VIDUSSKOLAS GRĪDAS UN PĀRSEGUMA KONSTRUKCIJU ATJAUNOŠANA.</t>
  </si>
  <si>
    <t xml:space="preserve">2016. gada     . </t>
  </si>
  <si>
    <t xml:space="preserve">                                                                                                                 NORĀDĪJUMI:
1. Koka konstrukciju montāžas savienojumi - bultskrūvju. Skrūvju savienojumos lietot B precizitātes klases skrūves M16 (DIN 931) ar stiprības klasi 8.8 (ISO 898/1-1978(E)), uzgriežņus  M16 (DIN 934) ar stiprības klasi 8 (ISO 898/2-1980(E)) un paplatinātas paplāksnes  M16 (DIN 9021), ārējais ∅56mm, biezums 6mm.
2. Bultskrūvju un urbuma nominālo diametru starpībai jābūt 1mm. Visām bultskrūvēm jābūt krāsotām.
3. Konstrukciju montāžu veikt pēc speciali izstrādāta un ar pasūtītāju saskaņota darbu veikšanas projekta.
4. Pēc grīdas konstrukciju atsegšanas, precizēt zāģmateriālu izmērus un apjomus, iespējamās izmaiņas saskaņot ar pasūtītāju. Zāģmateriālu max mitrums konstrukciju koksnē 24%.
5. Visas nesošās koka konstrukcijas apstrādāt ar spēcīgas iedarbības ugunsdrošu antiseptiķi  Bochemit Antiflash B s1d0 ugunsreakcijas klase(vai analogu).
</t>
  </si>
  <si>
    <t>Dēļu grīdas klāja demontāža, dēļu šķirošana un nokraušana daļējai(40%) otrreizējai izmantošanai</t>
  </si>
  <si>
    <t>Podiņu krāsns demontāža</t>
  </si>
  <si>
    <t>Starpgriestu dēļi 25mm</t>
  </si>
  <si>
    <t>kompl</t>
  </si>
  <si>
    <t>Melno griestu klāja demontāža</t>
  </si>
  <si>
    <t>Telpas griestu gruntēšana, špaktelēšana un krāsošana 2x</t>
  </si>
  <si>
    <t xml:space="preserve">Sienu apmetuma remonts, virsmas sagatavošanu </t>
  </si>
  <si>
    <t>Koka brusas</t>
  </si>
  <si>
    <t>Pārseguma konstrukcijas atjaunošana</t>
  </si>
  <si>
    <t>Koncentrēts spēcīgas iedarbības ugunsdrošs antiseptiķis  Bochemit Antiflash, B s1d0 ugunsreakcijas klase, min.250g/m2 koncentrāts(vai analogs).</t>
  </si>
  <si>
    <t>Bojāto koka pārseguma siju protezēšana un nomaiņa</t>
  </si>
  <si>
    <t>sijas</t>
  </si>
  <si>
    <t>Siju, starpgriestu klāja ugunsaizsardzība</t>
  </si>
  <si>
    <t xml:space="preserve">Ķieģeļu mūra demontāža un atjaunošana siju balstvietās, ailu aizmūrēšana </t>
  </si>
  <si>
    <t>Grīdas konstrukcijas un seguma atjaunošana</t>
  </si>
  <si>
    <t>Kokskrūves 8x50mm</t>
  </si>
  <si>
    <t>Rūpnieciski izgatavotas koka kopnes F2</t>
  </si>
  <si>
    <t xml:space="preserve">Siju balstdetaļas BD-1- "metāla kurpes" komplektā ar tapskrūvēm </t>
  </si>
  <si>
    <t>Koka pārseguma kopņu montāža metāla balstdetaļās</t>
  </si>
  <si>
    <t>Noliktava Nr. 75</t>
  </si>
  <si>
    <t xml:space="preserve">OSB-3 mitrumizturīgas plātnes 1250x2500mm 22mm </t>
  </si>
  <si>
    <t>OSB-3 T&amp;G-4 mitrumizturīgās plātnes, četrpusīgi gropētas   18mm</t>
  </si>
  <si>
    <t>OSB lokšņu materiāla ieklāšana uz koka kopnēm linoleja pamatnē divās kārtās, virsmas sagatavošana</t>
  </si>
  <si>
    <t>Rūpnieciski izgatavotas koka kopnes F1</t>
  </si>
  <si>
    <t>Lokālā tāme Nr. 3</t>
  </si>
  <si>
    <t>Lokālā tāme Nr.2</t>
  </si>
  <si>
    <t>Ķieģeļu mūra demontāža un atjaunošana siju balstvietās</t>
  </si>
  <si>
    <t>Lokālā tāme Nr. 4</t>
  </si>
  <si>
    <t>Dēļu grīdas klāja demontāža</t>
  </si>
  <si>
    <t>Bojāto koka pārseguma siju nomaiņa</t>
  </si>
  <si>
    <t>Akmens vate PAROC eXtra 100+100mm</t>
  </si>
  <si>
    <t>Krāsots koka durvju bloks 800x2100(h)mm, pildiņu, furnitūra, seglīstes</t>
  </si>
  <si>
    <t>OSB lokšņu materiāla ieklāšana uz koka dēļu klāja vienā kārtā, virsmas sagatavošana</t>
  </si>
  <si>
    <t>OSB-3 T&amp;G-4 mitrumizturīgās plātnes, četrpusīgi gropētas   22mm</t>
  </si>
  <si>
    <t xml:space="preserve">Grīdas dēļu seguma izbūve no otrreizējai izmantošanai atlasītiem grīdas dēļiem </t>
  </si>
  <si>
    <t>Kuldīgas 2.vidusskolas mācību telpu Nr.73, 74, 77  un palīgtelpas Nr.75 grīdas un pārseguma konstrukcijas atjaunošana</t>
  </si>
  <si>
    <t>Transporta izmaksas  % no materiālu izmaksām:</t>
  </si>
  <si>
    <t>Transporta izmaksas % no materiālu izmaksām:</t>
  </si>
  <si>
    <t>Virsizdevumi  %, tsk darba aizsardzībai (€):</t>
  </si>
  <si>
    <t>Peļņa  % (€):</t>
  </si>
  <si>
    <t>Tāme sastādīta: 2016. gada</t>
  </si>
  <si>
    <t>ruberoīds</t>
  </si>
  <si>
    <t>Pie griestiem piekārto tehnoloģisko iekārtu, elektroinstalācijas demontāža- montāža</t>
  </si>
  <si>
    <t>Akmens vate PAROC eXtra 180+200mm</t>
  </si>
  <si>
    <t>Ugunsdrošs reģipsis divās kārtās uz metāla karkasa</t>
  </si>
  <si>
    <t>Metāla sloksnes, profili, perimetri, distanceri, skrūves</t>
  </si>
  <si>
    <t>Iekārto griestu(REI60) izbūve ar ugunsdrošu reģipsi divās kārtās uz metāla karkasa</t>
  </si>
  <si>
    <t xml:space="preserve">Tāme sastādīta: </t>
  </si>
  <si>
    <t xml:space="preserve">                                              Sastādīja:________________________ </t>
  </si>
  <si>
    <t xml:space="preserve">Sastādīja:______________________________ </t>
  </si>
  <si>
    <t xml:space="preserve">Sastādīja:_________________________ </t>
  </si>
</sst>
</file>

<file path=xl/styles.xml><?xml version="1.0" encoding="utf-8"?>
<styleSheet xmlns="http://schemas.openxmlformats.org/spreadsheetml/2006/main">
  <numFmts count="2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 numFmtId="177" formatCode="&quot;Jā&quot;;&quot;Jā&quot;;&quot;Nē&quot;"/>
    <numFmt numFmtId="178" formatCode="&quot;Patiess&quot;;&quot;Patiess&quot;;&quot;Aplams&quot;"/>
    <numFmt numFmtId="179" formatCode="&quot;Ieslēgts&quot;;&quot;Ieslēgts&quot;;&quot;Izslēgts&quot;"/>
    <numFmt numFmtId="180" formatCode="[$€-2]\ #\ ##,000_);[Red]\([$€-2]\ #\ ##,000\)"/>
    <numFmt numFmtId="181" formatCode="#,##0.0"/>
  </numFmts>
  <fonts count="52">
    <font>
      <sz val="10"/>
      <name val="Arial"/>
      <family val="0"/>
    </font>
    <font>
      <sz val="11"/>
      <color indexed="8"/>
      <name val="Calibri"/>
      <family val="2"/>
    </font>
    <font>
      <sz val="8"/>
      <name val="Arial"/>
      <family val="2"/>
    </font>
    <font>
      <sz val="10"/>
      <name val="Tahoma"/>
      <family val="2"/>
    </font>
    <font>
      <sz val="11"/>
      <name val="Tahoma"/>
      <family val="2"/>
    </font>
    <font>
      <b/>
      <sz val="11"/>
      <name val="Tahoma"/>
      <family val="2"/>
    </font>
    <font>
      <sz val="10"/>
      <name val="Helv"/>
      <family val="0"/>
    </font>
    <font>
      <sz val="9"/>
      <name val="Tahoma"/>
      <family val="2"/>
    </font>
    <font>
      <b/>
      <sz val="9"/>
      <name val="Tahoma"/>
      <family val="2"/>
    </font>
    <font>
      <sz val="9"/>
      <color indexed="10"/>
      <name val="Tahoma"/>
      <family val="2"/>
    </font>
    <font>
      <b/>
      <sz val="10"/>
      <name val="Tahoma"/>
      <family val="2"/>
    </font>
    <font>
      <sz val="12"/>
      <name val="Tahoma"/>
      <family val="2"/>
    </font>
    <font>
      <b/>
      <sz val="12"/>
      <name val="Tahoma"/>
      <family val="2"/>
    </font>
    <font>
      <sz val="8"/>
      <name val="Tahoma"/>
      <family val="2"/>
    </font>
    <font>
      <sz val="14"/>
      <color indexed="10"/>
      <name val="Tahoma"/>
      <family val="2"/>
    </font>
    <font>
      <sz val="10"/>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ahoma"/>
      <family val="2"/>
    </font>
    <font>
      <sz val="8"/>
      <color indexed="10"/>
      <name val="Tahoma"/>
      <family val="2"/>
    </font>
    <font>
      <b/>
      <sz val="10"/>
      <color indexed="10"/>
      <name val="Tahoma"/>
      <family val="2"/>
    </font>
    <font>
      <sz val="12"/>
      <name val="LaMelior"/>
      <family val="0"/>
    </font>
    <font>
      <sz val="11"/>
      <color indexed="10"/>
      <name val="Tahoma"/>
      <family val="2"/>
    </font>
    <font>
      <sz val="9"/>
      <name val="Arial"/>
      <family val="2"/>
    </font>
    <font>
      <sz val="9"/>
      <color indexed="60"/>
      <name val="Tahoma"/>
      <family val="2"/>
    </font>
    <font>
      <b/>
      <sz val="11"/>
      <color indexed="60"/>
      <name val="Tahoma"/>
      <family val="2"/>
    </font>
    <font>
      <b/>
      <sz val="9"/>
      <color indexed="60"/>
      <name val="Tahoma"/>
      <family val="2"/>
    </font>
    <font>
      <sz val="9"/>
      <color indexed="56"/>
      <name val="Tahoma"/>
      <family val="2"/>
    </font>
    <font>
      <sz val="9"/>
      <color indexed="62"/>
      <name val="Tahoma"/>
      <family val="2"/>
    </font>
    <font>
      <sz val="10"/>
      <color indexed="60"/>
      <name val="Tahoma"/>
      <family val="2"/>
    </font>
    <font>
      <sz val="9"/>
      <color indexed="30"/>
      <name val="Tahoma"/>
      <family val="2"/>
    </font>
    <font>
      <sz val="9"/>
      <color rgb="FFC00000"/>
      <name val="Tahoma"/>
      <family val="2"/>
    </font>
    <font>
      <b/>
      <sz val="11"/>
      <color rgb="FFC00000"/>
      <name val="Tahoma"/>
      <family val="2"/>
    </font>
    <font>
      <b/>
      <sz val="9"/>
      <color rgb="FFC00000"/>
      <name val="Tahoma"/>
      <family val="2"/>
    </font>
    <font>
      <sz val="9"/>
      <color theme="3"/>
      <name val="Tahoma"/>
      <family val="2"/>
    </font>
    <font>
      <sz val="9"/>
      <color theme="4"/>
      <name val="Tahoma"/>
      <family val="2"/>
    </font>
    <font>
      <sz val="10"/>
      <color rgb="FFC00000"/>
      <name val="Tahoma"/>
      <family val="2"/>
    </font>
    <font>
      <sz val="9"/>
      <color rgb="FF0070C0"/>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2"/>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6" tint="0.599990010261535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thin"/>
      <bottom style="thin"/>
    </border>
    <border>
      <left style="thin"/>
      <right style="medium"/>
      <top style="thin"/>
      <bottom style="thin"/>
    </border>
    <border>
      <left style="medium"/>
      <right style="thin"/>
      <top/>
      <botto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medium"/>
      <right style="thin"/>
      <top style="thin"/>
      <bottom style="thin"/>
    </border>
    <border>
      <left style="thin"/>
      <right/>
      <top style="thin"/>
      <bottom style="thin"/>
    </border>
    <border>
      <left/>
      <right style="thin"/>
      <top style="thin"/>
      <bottom style="thin"/>
    </border>
    <border>
      <left style="medium"/>
      <right style="thin"/>
      <top style="medium"/>
      <bottom style="hair"/>
    </border>
    <border>
      <left style="medium"/>
      <right style="thin"/>
      <top style="hair"/>
      <bottom>
        <color indexed="63"/>
      </bottom>
    </border>
    <border>
      <left style="thin"/>
      <right style="thin"/>
      <top style="medium"/>
      <bottom style="hair"/>
    </border>
    <border>
      <left style="thin"/>
      <right style="thin"/>
      <top style="hair"/>
      <bottom>
        <color indexed="63"/>
      </bottom>
    </border>
    <border>
      <left style="thin"/>
      <right style="medium"/>
      <top style="medium"/>
      <bottom style="hair"/>
    </border>
    <border>
      <left style="thin"/>
      <right style="medium"/>
      <top style="hair"/>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thin"/>
    </border>
    <border>
      <left style="medium"/>
      <right/>
      <top/>
      <bottom style="medium"/>
    </border>
    <border>
      <left/>
      <right/>
      <top/>
      <bottom style="medium"/>
    </border>
    <border>
      <left/>
      <right style="medium"/>
      <top/>
      <bottom style="medium"/>
    </border>
    <border>
      <left style="thin"/>
      <right/>
      <top style="medium"/>
      <bottom style="thin"/>
    </border>
    <border>
      <left style="thin"/>
      <right/>
      <top style="thin"/>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5"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0" fillId="0" borderId="0">
      <alignment/>
      <protection/>
    </xf>
  </cellStyleXfs>
  <cellXfs count="374">
    <xf numFmtId="0" fontId="0" fillId="0" borderId="0" xfId="0" applyAlignment="1">
      <alignment/>
    </xf>
    <xf numFmtId="0" fontId="7" fillId="0" borderId="0" xfId="0" applyFont="1" applyFill="1" applyAlignment="1">
      <alignment/>
    </xf>
    <xf numFmtId="0" fontId="8" fillId="0" borderId="0" xfId="0" applyFont="1" applyFill="1" applyBorder="1" applyAlignment="1">
      <alignment vertical="center"/>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32" fillId="0" borderId="0" xfId="0" applyFont="1" applyFill="1" applyBorder="1" applyAlignment="1">
      <alignment vertical="center"/>
    </xf>
    <xf numFmtId="0" fontId="7" fillId="0" borderId="0" xfId="0" applyFont="1" applyFill="1" applyBorder="1" applyAlignment="1">
      <alignment horizontal="center" vertical="justify"/>
    </xf>
    <xf numFmtId="0" fontId="9" fillId="0" borderId="0" xfId="0" applyFont="1" applyFill="1" applyBorder="1" applyAlignment="1">
      <alignment vertical="justify"/>
    </xf>
    <xf numFmtId="0" fontId="11" fillId="0" borderId="0" xfId="0" applyFont="1" applyFill="1" applyBorder="1" applyAlignment="1">
      <alignment vertical="center"/>
    </xf>
    <xf numFmtId="0" fontId="13" fillId="0" borderId="0" xfId="0" applyFont="1" applyFill="1" applyBorder="1" applyAlignment="1">
      <alignment vertical="center" wrapText="1"/>
    </xf>
    <xf numFmtId="0" fontId="14" fillId="0" borderId="0" xfId="0" applyFont="1" applyFill="1" applyBorder="1" applyAlignment="1">
      <alignment horizontal="left" vertical="center"/>
    </xf>
    <xf numFmtId="0" fontId="32" fillId="0" borderId="0" xfId="0" applyFont="1" applyFill="1" applyBorder="1" applyAlignment="1">
      <alignment horizontal="centerContinuous" vertical="center" wrapText="1"/>
    </xf>
    <xf numFmtId="0" fontId="32" fillId="0" borderId="0" xfId="0" applyFont="1" applyFill="1" applyBorder="1" applyAlignment="1">
      <alignment horizontal="centerContinuous" vertical="center"/>
    </xf>
    <xf numFmtId="0" fontId="7" fillId="0" borderId="0" xfId="72" applyFont="1" applyFill="1" applyBorder="1" applyAlignment="1">
      <alignment vertical="center"/>
      <protection/>
    </xf>
    <xf numFmtId="0" fontId="7" fillId="0" borderId="0" xfId="0" applyFont="1" applyFill="1" applyBorder="1" applyAlignment="1">
      <alignment vertical="center"/>
    </xf>
    <xf numFmtId="0" fontId="7" fillId="0" borderId="0" xfId="0" applyFont="1" applyFill="1" applyBorder="1" applyAlignment="1">
      <alignment horizontal="right" vertical="center"/>
    </xf>
    <xf numFmtId="2" fontId="8" fillId="0" borderId="0" xfId="0" applyNumberFormat="1" applyFont="1" applyFill="1" applyBorder="1" applyAlignment="1">
      <alignment horizontal="center" vertical="center"/>
    </xf>
    <xf numFmtId="0" fontId="7" fillId="0" borderId="0" xfId="0" applyFont="1" applyFill="1" applyBorder="1" applyAlignment="1">
      <alignment horizontal="right" vertical="center" wrapText="1"/>
    </xf>
    <xf numFmtId="2" fontId="7"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4" fontId="34" fillId="0" borderId="0" xfId="0" applyNumberFormat="1" applyFont="1" applyFill="1" applyBorder="1" applyAlignment="1">
      <alignment vertical="center"/>
    </xf>
    <xf numFmtId="4" fontId="7" fillId="0" borderId="0" xfId="0" applyNumberFormat="1" applyFont="1" applyFill="1" applyAlignment="1">
      <alignment horizontal="center"/>
    </xf>
    <xf numFmtId="4" fontId="8" fillId="0" borderId="0" xfId="0" applyNumberFormat="1" applyFont="1" applyFill="1" applyAlignment="1">
      <alignment horizontal="center"/>
    </xf>
    <xf numFmtId="0" fontId="15" fillId="0" borderId="0" xfId="0" applyFont="1" applyFill="1" applyBorder="1" applyAlignment="1">
      <alignment vertical="center" wrapText="1"/>
    </xf>
    <xf numFmtId="0" fontId="9" fillId="0" borderId="0" xfId="0" applyFont="1" applyFill="1" applyBorder="1" applyAlignment="1">
      <alignment horizontal="right" vertical="center" wrapText="1"/>
    </xf>
    <xf numFmtId="4" fontId="15" fillId="0" borderId="0" xfId="0" applyNumberFormat="1"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right"/>
    </xf>
    <xf numFmtId="0" fontId="33" fillId="0" borderId="0" xfId="0" applyFont="1" applyFill="1" applyBorder="1" applyAlignment="1">
      <alignment vertical="center" wrapText="1"/>
    </xf>
    <xf numFmtId="0" fontId="15" fillId="0" borderId="0" xfId="0" applyFont="1" applyFill="1" applyBorder="1" applyAlignment="1">
      <alignment horizontal="center" vertical="center"/>
    </xf>
    <xf numFmtId="0" fontId="3" fillId="0" borderId="0" xfId="0" applyFont="1" applyFill="1" applyBorder="1" applyAlignment="1">
      <alignment horizontal="centerContinuous" vertical="center" wrapText="1"/>
    </xf>
    <xf numFmtId="0" fontId="3" fillId="0" borderId="0" xfId="0" applyFont="1" applyFill="1" applyBorder="1" applyAlignment="1">
      <alignment horizontal="centerContinuous"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32" fillId="0" borderId="0" xfId="0" applyFont="1" applyFill="1" applyBorder="1" applyAlignment="1">
      <alignment/>
    </xf>
    <xf numFmtId="2" fontId="15" fillId="0" borderId="0" xfId="0" applyNumberFormat="1" applyFont="1" applyFill="1" applyBorder="1" applyAlignment="1">
      <alignment vertical="center"/>
    </xf>
    <xf numFmtId="0" fontId="7" fillId="0" borderId="0" xfId="71" applyFont="1" applyFill="1">
      <alignment/>
      <protection/>
    </xf>
    <xf numFmtId="0" fontId="4" fillId="0" borderId="0" xfId="71" applyFont="1" applyFill="1" applyBorder="1" applyAlignment="1">
      <alignment horizontal="left" vertical="center"/>
      <protection/>
    </xf>
    <xf numFmtId="49" fontId="9" fillId="0" borderId="0" xfId="71" applyNumberFormat="1" applyFont="1" applyFill="1" applyBorder="1" applyAlignment="1">
      <alignment horizontal="center" vertical="center" wrapText="1"/>
      <protection/>
    </xf>
    <xf numFmtId="0" fontId="7" fillId="0" borderId="0" xfId="71" applyFont="1" applyFill="1" applyBorder="1" applyAlignment="1">
      <alignment horizontal="centerContinuous" vertical="center" wrapText="1"/>
      <protection/>
    </xf>
    <xf numFmtId="0" fontId="7" fillId="0" borderId="0" xfId="71" applyFont="1" applyFill="1" applyBorder="1" applyAlignment="1">
      <alignment horizontal="centerContinuous" vertical="center"/>
      <protection/>
    </xf>
    <xf numFmtId="0" fontId="4" fillId="0" borderId="0" xfId="71" applyFont="1" applyFill="1" applyBorder="1" applyAlignment="1">
      <alignment vertical="center"/>
      <protection/>
    </xf>
    <xf numFmtId="0" fontId="7" fillId="0" borderId="0" xfId="71" applyFont="1" applyFill="1" applyBorder="1" applyAlignment="1">
      <alignment vertical="center" wrapText="1"/>
      <protection/>
    </xf>
    <xf numFmtId="0" fontId="7" fillId="0" borderId="0" xfId="71" applyFont="1" applyFill="1" applyBorder="1" applyAlignment="1">
      <alignment horizontal="center" vertical="center"/>
      <protection/>
    </xf>
    <xf numFmtId="0" fontId="8" fillId="0" borderId="0" xfId="71" applyFont="1" applyFill="1" applyBorder="1" applyAlignment="1">
      <alignment vertical="center"/>
      <protection/>
    </xf>
    <xf numFmtId="49" fontId="7" fillId="0" borderId="0" xfId="71" applyNumberFormat="1" applyFont="1" applyFill="1" applyBorder="1" applyAlignment="1">
      <alignment horizontal="center" vertical="center" wrapText="1"/>
      <protection/>
    </xf>
    <xf numFmtId="0" fontId="7" fillId="0" borderId="0" xfId="71" applyFont="1" applyFill="1" applyBorder="1" applyAlignment="1">
      <alignment horizontal="left" vertical="center"/>
      <protection/>
    </xf>
    <xf numFmtId="2" fontId="8" fillId="0" borderId="0" xfId="71" applyNumberFormat="1" applyFont="1" applyFill="1" applyBorder="1" applyAlignment="1">
      <alignment horizontal="left" vertical="center"/>
      <protection/>
    </xf>
    <xf numFmtId="0" fontId="7" fillId="0" borderId="0" xfId="78" applyFont="1" applyFill="1" applyBorder="1" applyAlignment="1">
      <alignment vertical="center" wrapText="1"/>
      <protection/>
    </xf>
    <xf numFmtId="4" fontId="8" fillId="0" borderId="0" xfId="78" applyNumberFormat="1" applyFont="1" applyFill="1" applyBorder="1" applyAlignment="1">
      <alignment horizontal="right" vertical="center"/>
      <protection/>
    </xf>
    <xf numFmtId="4" fontId="8" fillId="0" borderId="0" xfId="78" applyNumberFormat="1" applyFont="1" applyFill="1" applyBorder="1" applyAlignment="1">
      <alignment horizontal="center" vertical="center"/>
      <protection/>
    </xf>
    <xf numFmtId="0" fontId="3" fillId="0" borderId="0" xfId="0" applyFont="1" applyFill="1" applyBorder="1" applyAlignment="1">
      <alignment horizontal="left"/>
    </xf>
    <xf numFmtId="0" fontId="8" fillId="0" borderId="10" xfId="0" applyNumberFormat="1" applyFont="1" applyFill="1" applyBorder="1" applyAlignment="1">
      <alignment horizontal="center" vertical="center" wrapText="1"/>
    </xf>
    <xf numFmtId="0" fontId="8" fillId="0" borderId="11" xfId="0" applyFont="1" applyFill="1" applyBorder="1" applyAlignment="1">
      <alignment horizontal="right" vertical="center" wrapText="1"/>
    </xf>
    <xf numFmtId="4" fontId="8" fillId="0" borderId="11" xfId="0" applyNumberFormat="1" applyFont="1" applyFill="1" applyBorder="1" applyAlignment="1">
      <alignment horizontal="center" vertical="center"/>
    </xf>
    <xf numFmtId="4" fontId="8" fillId="0" borderId="12" xfId="0" applyNumberFormat="1" applyFont="1" applyFill="1" applyBorder="1" applyAlignment="1">
      <alignment horizontal="center" vertical="center"/>
    </xf>
    <xf numFmtId="49" fontId="7" fillId="24" borderId="13" xfId="77" applyNumberFormat="1" applyFont="1" applyFill="1" applyBorder="1" applyAlignment="1">
      <alignment horizontal="center" vertical="center" wrapText="1"/>
      <protection/>
    </xf>
    <xf numFmtId="0" fontId="7" fillId="24" borderId="14" xfId="77" applyFont="1" applyFill="1" applyBorder="1" applyAlignment="1">
      <alignment horizontal="center" vertical="center" wrapText="1"/>
      <protection/>
    </xf>
    <xf numFmtId="4" fontId="7" fillId="24" borderId="14" xfId="0" applyNumberFormat="1" applyFont="1" applyFill="1" applyBorder="1" applyAlignment="1">
      <alignment horizontal="center" vertical="center"/>
    </xf>
    <xf numFmtId="4" fontId="3" fillId="24" borderId="14" xfId="0" applyNumberFormat="1" applyFont="1" applyFill="1" applyBorder="1" applyAlignment="1">
      <alignment horizontal="center" vertical="center"/>
    </xf>
    <xf numFmtId="4" fontId="3" fillId="24" borderId="15" xfId="0" applyNumberFormat="1" applyFont="1" applyFill="1" applyBorder="1" applyAlignment="1">
      <alignment horizontal="center" vertical="center"/>
    </xf>
    <xf numFmtId="0" fontId="3" fillId="0" borderId="16" xfId="78" applyFont="1" applyFill="1" applyBorder="1" applyAlignment="1">
      <alignment vertical="center" wrapText="1"/>
      <protection/>
    </xf>
    <xf numFmtId="0" fontId="10" fillId="0" borderId="17" xfId="78" applyFont="1" applyBorder="1" applyAlignment="1">
      <alignment horizontal="right"/>
      <protection/>
    </xf>
    <xf numFmtId="10" fontId="3" fillId="0" borderId="17" xfId="78" applyNumberFormat="1" applyFont="1" applyFill="1" applyBorder="1" applyAlignment="1">
      <alignment horizontal="center" vertical="center"/>
      <protection/>
    </xf>
    <xf numFmtId="4" fontId="10" fillId="0" borderId="18" xfId="78" applyNumberFormat="1" applyFont="1" applyFill="1" applyBorder="1" applyAlignment="1">
      <alignment horizontal="center" vertical="center"/>
      <protection/>
    </xf>
    <xf numFmtId="4" fontId="3" fillId="0" borderId="17" xfId="78" applyNumberFormat="1" applyFont="1" applyFill="1" applyBorder="1" applyAlignment="1">
      <alignment horizontal="right" vertical="center"/>
      <protection/>
    </xf>
    <xf numFmtId="4" fontId="3" fillId="0" borderId="18" xfId="78" applyNumberFormat="1" applyFont="1" applyFill="1" applyBorder="1" applyAlignment="1">
      <alignment horizontal="center" vertical="center"/>
      <protection/>
    </xf>
    <xf numFmtId="0" fontId="3" fillId="0" borderId="19" xfId="78" applyFont="1" applyFill="1" applyBorder="1" applyAlignment="1">
      <alignment vertical="center" wrapText="1"/>
      <protection/>
    </xf>
    <xf numFmtId="4" fontId="10" fillId="0" borderId="20" xfId="78" applyNumberFormat="1" applyFont="1" applyFill="1" applyBorder="1" applyAlignment="1">
      <alignment horizontal="right" vertical="center"/>
      <protection/>
    </xf>
    <xf numFmtId="4" fontId="10" fillId="0" borderId="21" xfId="78" applyNumberFormat="1" applyFont="1" applyFill="1" applyBorder="1" applyAlignment="1">
      <alignment horizontal="center" vertical="center"/>
      <protection/>
    </xf>
    <xf numFmtId="0" fontId="36" fillId="0" borderId="0" xfId="0" applyFont="1" applyFill="1" applyBorder="1" applyAlignment="1">
      <alignment vertical="center" wrapText="1"/>
    </xf>
    <xf numFmtId="0" fontId="36" fillId="0" borderId="0" xfId="0" applyFont="1" applyFill="1" applyBorder="1" applyAlignment="1">
      <alignment vertical="center"/>
    </xf>
    <xf numFmtId="0" fontId="7" fillId="24" borderId="22" xfId="77" applyFont="1" applyFill="1" applyBorder="1" applyAlignment="1">
      <alignment vertical="center"/>
      <protection/>
    </xf>
    <xf numFmtId="4" fontId="3" fillId="0" borderId="23" xfId="0" applyNumberFormat="1" applyFont="1" applyFill="1" applyBorder="1" applyAlignment="1">
      <alignment horizontal="center" vertical="center"/>
    </xf>
    <xf numFmtId="49" fontId="3" fillId="0" borderId="22" xfId="77" applyNumberFormat="1" applyFont="1" applyFill="1" applyBorder="1" applyAlignment="1">
      <alignment horizontal="center" vertical="center" wrapText="1"/>
      <protection/>
    </xf>
    <xf numFmtId="0" fontId="32"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45" fillId="0" borderId="0" xfId="71" applyFont="1" applyFill="1">
      <alignment/>
      <protection/>
    </xf>
    <xf numFmtId="0" fontId="46" fillId="0" borderId="0" xfId="71" applyFont="1" applyFill="1" applyBorder="1" applyAlignment="1">
      <alignment horizontal="center" vertical="center"/>
      <protection/>
    </xf>
    <xf numFmtId="49" fontId="46" fillId="0" borderId="0" xfId="71" applyNumberFormat="1" applyFont="1" applyFill="1" applyBorder="1" applyAlignment="1">
      <alignment horizontal="center" vertical="center"/>
      <protection/>
    </xf>
    <xf numFmtId="49" fontId="45" fillId="0" borderId="0" xfId="71" applyNumberFormat="1" applyFont="1" applyFill="1" applyBorder="1" applyAlignment="1">
      <alignment horizontal="center" vertical="center" wrapText="1"/>
      <protection/>
    </xf>
    <xf numFmtId="0" fontId="45" fillId="0" borderId="0" xfId="71" applyFont="1" applyFill="1" applyBorder="1" applyAlignment="1">
      <alignment horizontal="centerContinuous" vertical="center" wrapText="1"/>
      <protection/>
    </xf>
    <xf numFmtId="0" fontId="45" fillId="0" borderId="0" xfId="71" applyFont="1" applyFill="1" applyBorder="1" applyAlignment="1">
      <alignment horizontal="centerContinuous" vertical="center"/>
      <protection/>
    </xf>
    <xf numFmtId="0" fontId="45" fillId="0" borderId="0" xfId="71" applyFont="1" applyFill="1" applyBorder="1" applyAlignment="1">
      <alignment horizontal="center" vertical="center"/>
      <protection/>
    </xf>
    <xf numFmtId="0" fontId="47" fillId="0" borderId="0" xfId="71" applyFont="1" applyFill="1" applyBorder="1" applyAlignment="1">
      <alignment vertical="center"/>
      <protection/>
    </xf>
    <xf numFmtId="0" fontId="45" fillId="0" borderId="0" xfId="71" applyFont="1" applyFill="1" applyBorder="1" applyAlignment="1">
      <alignment vertical="center" wrapText="1"/>
      <protection/>
    </xf>
    <xf numFmtId="0" fontId="45" fillId="0" borderId="0" xfId="71" applyFont="1" applyFill="1" applyBorder="1" applyAlignment="1">
      <alignment horizontal="left" vertical="center"/>
      <protection/>
    </xf>
    <xf numFmtId="2" fontId="47" fillId="0" borderId="0" xfId="71" applyNumberFormat="1" applyFont="1" applyFill="1" applyBorder="1" applyAlignment="1">
      <alignment horizontal="left" vertical="center"/>
      <protection/>
    </xf>
    <xf numFmtId="0" fontId="47" fillId="0" borderId="0" xfId="71" applyFont="1" applyFill="1" applyBorder="1" applyAlignment="1">
      <alignment horizontal="centerContinuous" vertical="center"/>
      <protection/>
    </xf>
    <xf numFmtId="49" fontId="45" fillId="0" borderId="0" xfId="71" applyNumberFormat="1" applyFont="1" applyFill="1">
      <alignment/>
      <protection/>
    </xf>
    <xf numFmtId="2" fontId="7" fillId="0" borderId="22" xfId="71" applyNumberFormat="1" applyFont="1" applyFill="1" applyBorder="1" applyAlignment="1">
      <alignment horizontal="center"/>
      <protection/>
    </xf>
    <xf numFmtId="0" fontId="7" fillId="0" borderId="24" xfId="71" applyFont="1" applyFill="1" applyBorder="1">
      <alignment/>
      <protection/>
    </xf>
    <xf numFmtId="0" fontId="7" fillId="0" borderId="25" xfId="71" applyFont="1" applyFill="1" applyBorder="1">
      <alignment/>
      <protection/>
    </xf>
    <xf numFmtId="2" fontId="7" fillId="0" borderId="26" xfId="71" applyNumberFormat="1" applyFont="1" applyFill="1" applyBorder="1" applyAlignment="1">
      <alignment horizontal="center"/>
      <protection/>
    </xf>
    <xf numFmtId="2" fontId="7" fillId="0" borderId="13" xfId="71" applyNumberFormat="1" applyFont="1" applyFill="1" applyBorder="1" applyAlignment="1">
      <alignment horizontal="center"/>
      <protection/>
    </xf>
    <xf numFmtId="2" fontId="7" fillId="0" borderId="14" xfId="71" applyNumberFormat="1" applyFont="1" applyFill="1" applyBorder="1" applyAlignment="1">
      <alignment horizontal="center"/>
      <protection/>
    </xf>
    <xf numFmtId="2" fontId="7" fillId="0" borderId="15" xfId="71" applyNumberFormat="1" applyFont="1" applyFill="1" applyBorder="1" applyAlignment="1">
      <alignment horizontal="center"/>
      <protection/>
    </xf>
    <xf numFmtId="49" fontId="7" fillId="0" borderId="0" xfId="71" applyNumberFormat="1" applyFont="1" applyFill="1">
      <alignment/>
      <protection/>
    </xf>
    <xf numFmtId="0" fontId="8" fillId="0" borderId="27" xfId="71" applyFont="1" applyFill="1" applyBorder="1" applyAlignment="1">
      <alignment horizontal="center" vertical="center" textRotation="90" wrapText="1"/>
      <protection/>
    </xf>
    <xf numFmtId="0" fontId="8" fillId="0" borderId="28" xfId="71" applyFont="1" applyFill="1" applyBorder="1" applyAlignment="1">
      <alignment horizontal="center" vertical="center" textRotation="90" wrapText="1"/>
      <protection/>
    </xf>
    <xf numFmtId="0" fontId="8" fillId="0" borderId="29" xfId="71" applyFont="1" applyFill="1" applyBorder="1" applyAlignment="1">
      <alignment horizontal="center" vertical="center" textRotation="90" wrapText="1"/>
      <protection/>
    </xf>
    <xf numFmtId="0" fontId="8" fillId="0" borderId="30" xfId="71" applyFont="1" applyFill="1" applyBorder="1" applyAlignment="1">
      <alignment horizontal="center" vertical="center" textRotation="90" wrapText="1"/>
      <protection/>
    </xf>
    <xf numFmtId="49" fontId="7" fillId="0" borderId="31" xfId="78" applyNumberFormat="1" applyFont="1" applyFill="1" applyBorder="1" applyAlignment="1">
      <alignment horizontal="center" vertical="top"/>
      <protection/>
    </xf>
    <xf numFmtId="49" fontId="7" fillId="0" borderId="22" xfId="0" applyNumberFormat="1" applyFont="1" applyFill="1" applyBorder="1" applyAlignment="1">
      <alignment horizontal="center" vertical="top"/>
    </xf>
    <xf numFmtId="0" fontId="7" fillId="0" borderId="22" xfId="0" applyFont="1" applyFill="1" applyBorder="1" applyAlignment="1">
      <alignment horizontal="center"/>
    </xf>
    <xf numFmtId="2" fontId="7" fillId="0" borderId="32" xfId="0" applyNumberFormat="1" applyFont="1" applyFill="1" applyBorder="1" applyAlignment="1">
      <alignment horizontal="center"/>
    </xf>
    <xf numFmtId="2" fontId="7" fillId="0" borderId="31" xfId="0" applyNumberFormat="1" applyFont="1" applyFill="1" applyBorder="1" applyAlignment="1">
      <alignment horizontal="center"/>
    </xf>
    <xf numFmtId="2" fontId="7" fillId="0" borderId="22" xfId="0" applyNumberFormat="1" applyFont="1" applyFill="1" applyBorder="1" applyAlignment="1">
      <alignment horizontal="center"/>
    </xf>
    <xf numFmtId="2" fontId="7" fillId="0" borderId="23" xfId="0" applyNumberFormat="1" applyFont="1" applyFill="1" applyBorder="1" applyAlignment="1">
      <alignment horizontal="center"/>
    </xf>
    <xf numFmtId="2" fontId="7" fillId="0" borderId="33" xfId="0" applyNumberFormat="1" applyFont="1" applyFill="1" applyBorder="1" applyAlignment="1">
      <alignment horizontal="center"/>
    </xf>
    <xf numFmtId="0" fontId="7" fillId="0" borderId="22" xfId="78" applyFont="1" applyFill="1" applyBorder="1" applyAlignment="1">
      <alignment horizontal="center" vertical="top"/>
      <protection/>
    </xf>
    <xf numFmtId="0" fontId="7" fillId="0" borderId="22" xfId="78" applyFont="1" applyFill="1" applyBorder="1" applyAlignment="1">
      <alignment horizontal="center"/>
      <protection/>
    </xf>
    <xf numFmtId="2" fontId="7" fillId="0" borderId="23" xfId="78" applyNumberFormat="1" applyFont="1" applyFill="1" applyBorder="1" applyAlignment="1">
      <alignment horizontal="center"/>
      <protection/>
    </xf>
    <xf numFmtId="2" fontId="7" fillId="0" borderId="31" xfId="78" applyNumberFormat="1" applyFont="1" applyFill="1" applyBorder="1" applyAlignment="1">
      <alignment horizontal="center"/>
      <protection/>
    </xf>
    <xf numFmtId="2" fontId="7" fillId="0" borderId="22" xfId="78" applyNumberFormat="1" applyFont="1" applyFill="1" applyBorder="1" applyAlignment="1">
      <alignment horizontal="center"/>
      <protection/>
    </xf>
    <xf numFmtId="2" fontId="7" fillId="0" borderId="32" xfId="73" applyNumberFormat="1" applyFont="1" applyFill="1" applyBorder="1" applyAlignment="1">
      <alignment horizontal="center"/>
      <protection/>
    </xf>
    <xf numFmtId="0" fontId="7" fillId="0" borderId="22" xfId="0" applyFont="1" applyFill="1" applyBorder="1" applyAlignment="1">
      <alignment horizontal="left" vertical="center" wrapText="1"/>
    </xf>
    <xf numFmtId="2" fontId="7" fillId="0" borderId="32" xfId="78" applyNumberFormat="1" applyFont="1" applyFill="1" applyBorder="1" applyAlignment="1">
      <alignment horizontal="center"/>
      <protection/>
    </xf>
    <xf numFmtId="2" fontId="7" fillId="0" borderId="33" xfId="78" applyNumberFormat="1" applyFont="1" applyFill="1" applyBorder="1" applyAlignment="1">
      <alignment horizontal="center"/>
      <protection/>
    </xf>
    <xf numFmtId="49" fontId="7" fillId="0" borderId="22" xfId="78" applyNumberFormat="1" applyFont="1" applyFill="1" applyBorder="1" applyAlignment="1">
      <alignment horizontal="center" vertical="top"/>
      <protection/>
    </xf>
    <xf numFmtId="0" fontId="7" fillId="0" borderId="22" xfId="78" applyFont="1" applyFill="1" applyBorder="1" applyAlignment="1">
      <alignment vertical="justify"/>
      <protection/>
    </xf>
    <xf numFmtId="4" fontId="7" fillId="0" borderId="32" xfId="78" applyNumberFormat="1" applyFont="1" applyFill="1" applyBorder="1" applyAlignment="1">
      <alignment horizontal="center"/>
      <protection/>
    </xf>
    <xf numFmtId="4" fontId="7" fillId="0" borderId="31" xfId="78" applyNumberFormat="1" applyFont="1" applyFill="1" applyBorder="1" applyAlignment="1">
      <alignment horizontal="center"/>
      <protection/>
    </xf>
    <xf numFmtId="4" fontId="7" fillId="0" borderId="22" xfId="78" applyNumberFormat="1" applyFont="1" applyFill="1" applyBorder="1" applyAlignment="1">
      <alignment horizontal="center"/>
      <protection/>
    </xf>
    <xf numFmtId="4" fontId="7" fillId="0" borderId="23" xfId="78" applyNumberFormat="1" applyFont="1" applyFill="1" applyBorder="1" applyAlignment="1">
      <alignment horizontal="center"/>
      <protection/>
    </xf>
    <xf numFmtId="4" fontId="7" fillId="0" borderId="33" xfId="78" applyNumberFormat="1" applyFont="1" applyFill="1" applyBorder="1" applyAlignment="1">
      <alignment horizontal="center"/>
      <protection/>
    </xf>
    <xf numFmtId="49" fontId="7" fillId="0" borderId="31" xfId="78" applyNumberFormat="1" applyFont="1" applyFill="1" applyBorder="1" applyAlignment="1">
      <alignment horizontal="center" vertical="center"/>
      <protection/>
    </xf>
    <xf numFmtId="0" fontId="7" fillId="0" borderId="22" xfId="78" applyFont="1" applyFill="1" applyBorder="1" applyAlignment="1">
      <alignment horizontal="center" vertical="center"/>
      <protection/>
    </xf>
    <xf numFmtId="2" fontId="7" fillId="0" borderId="22" xfId="0" applyNumberFormat="1" applyFont="1" applyFill="1" applyBorder="1" applyAlignment="1">
      <alignment horizontal="center" vertical="center"/>
    </xf>
    <xf numFmtId="49" fontId="7" fillId="0" borderId="31" xfId="0" applyNumberFormat="1" applyFont="1" applyFill="1" applyBorder="1" applyAlignment="1">
      <alignment horizontal="center" vertical="top"/>
    </xf>
    <xf numFmtId="49" fontId="7" fillId="0" borderId="22" xfId="0" applyNumberFormat="1"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2" xfId="0" applyFont="1" applyFill="1" applyBorder="1" applyAlignment="1">
      <alignment horizontal="center" vertical="center"/>
    </xf>
    <xf numFmtId="2" fontId="7" fillId="0" borderId="32" xfId="0" applyNumberFormat="1" applyFont="1" applyFill="1" applyBorder="1" applyAlignment="1">
      <alignment horizontal="center" vertical="center"/>
    </xf>
    <xf numFmtId="2" fontId="7" fillId="0" borderId="31" xfId="0" applyNumberFormat="1" applyFont="1" applyFill="1" applyBorder="1" applyAlignment="1">
      <alignment horizontal="center" vertical="center"/>
    </xf>
    <xf numFmtId="2" fontId="7" fillId="0" borderId="23" xfId="0" applyNumberFormat="1" applyFont="1" applyFill="1" applyBorder="1" applyAlignment="1">
      <alignment horizontal="center" vertical="center"/>
    </xf>
    <xf numFmtId="2" fontId="7" fillId="0" borderId="33" xfId="0" applyNumberFormat="1" applyFont="1" applyFill="1" applyBorder="1" applyAlignment="1">
      <alignment horizontal="center" vertical="center"/>
    </xf>
    <xf numFmtId="2" fontId="7" fillId="0" borderId="22" xfId="72" applyNumberFormat="1" applyFont="1" applyFill="1" applyBorder="1" applyAlignment="1">
      <alignment horizontal="center"/>
      <protection/>
    </xf>
    <xf numFmtId="2" fontId="7" fillId="0" borderId="22" xfId="70" applyNumberFormat="1" applyFont="1" applyFill="1" applyBorder="1" applyAlignment="1">
      <alignment horizontal="center"/>
      <protection/>
    </xf>
    <xf numFmtId="2" fontId="7" fillId="0" borderId="23" xfId="73" applyNumberFormat="1" applyFont="1" applyFill="1" applyBorder="1" applyAlignment="1">
      <alignment horizontal="center"/>
      <protection/>
    </xf>
    <xf numFmtId="0" fontId="7" fillId="0" borderId="22" xfId="78" applyFont="1" applyFill="1" applyBorder="1" applyAlignment="1">
      <alignment/>
      <protection/>
    </xf>
    <xf numFmtId="0" fontId="3" fillId="0" borderId="32" xfId="77" applyFont="1" applyFill="1" applyBorder="1" applyAlignment="1">
      <alignment horizontal="left" vertical="center" wrapText="1"/>
      <protection/>
    </xf>
    <xf numFmtId="2" fontId="7" fillId="0" borderId="32" xfId="78" applyNumberFormat="1" applyFont="1" applyFill="1" applyBorder="1" applyAlignment="1">
      <alignment horizontal="center" vertical="center"/>
      <protection/>
    </xf>
    <xf numFmtId="2" fontId="7" fillId="0" borderId="31" xfId="78" applyNumberFormat="1" applyFont="1" applyFill="1" applyBorder="1" applyAlignment="1">
      <alignment horizontal="center" vertical="center"/>
      <protection/>
    </xf>
    <xf numFmtId="2" fontId="7" fillId="0" borderId="22" xfId="78" applyNumberFormat="1" applyFont="1" applyFill="1" applyBorder="1" applyAlignment="1">
      <alignment horizontal="center" vertical="center"/>
      <protection/>
    </xf>
    <xf numFmtId="2" fontId="7" fillId="0" borderId="22" xfId="72" applyNumberFormat="1" applyFont="1" applyFill="1" applyBorder="1" applyAlignment="1">
      <alignment horizontal="center" vertical="center"/>
      <protection/>
    </xf>
    <xf numFmtId="2" fontId="7" fillId="0" borderId="23" xfId="78" applyNumberFormat="1" applyFont="1" applyFill="1" applyBorder="1" applyAlignment="1">
      <alignment horizontal="center" vertical="center"/>
      <protection/>
    </xf>
    <xf numFmtId="2" fontId="7" fillId="0" borderId="33" xfId="78" applyNumberFormat="1" applyFont="1" applyFill="1" applyBorder="1" applyAlignment="1">
      <alignment horizontal="center" vertical="center"/>
      <protection/>
    </xf>
    <xf numFmtId="0" fontId="7" fillId="0" borderId="22" xfId="78" applyFont="1" applyFill="1" applyBorder="1" applyAlignment="1">
      <alignment vertical="center" wrapText="1"/>
      <protection/>
    </xf>
    <xf numFmtId="49" fontId="48" fillId="0" borderId="31" xfId="78" applyNumberFormat="1" applyFont="1" applyFill="1" applyBorder="1" applyAlignment="1">
      <alignment horizontal="center" vertical="top"/>
      <protection/>
    </xf>
    <xf numFmtId="49" fontId="48" fillId="0" borderId="22" xfId="0" applyNumberFormat="1" applyFont="1" applyFill="1" applyBorder="1" applyAlignment="1">
      <alignment horizontal="center" vertical="top"/>
    </xf>
    <xf numFmtId="0" fontId="48" fillId="0" borderId="22" xfId="0" applyFont="1" applyFill="1" applyBorder="1" applyAlignment="1">
      <alignment horizontal="left" vertical="center"/>
    </xf>
    <xf numFmtId="0" fontId="48" fillId="0" borderId="22" xfId="0" applyFont="1" applyFill="1" applyBorder="1" applyAlignment="1">
      <alignment horizontal="center"/>
    </xf>
    <xf numFmtId="2" fontId="48" fillId="0" borderId="32" xfId="73" applyNumberFormat="1" applyFont="1" applyFill="1" applyBorder="1" applyAlignment="1">
      <alignment horizontal="center"/>
      <protection/>
    </xf>
    <xf numFmtId="2" fontId="48" fillId="0" borderId="31" xfId="0" applyNumberFormat="1" applyFont="1" applyFill="1" applyBorder="1" applyAlignment="1">
      <alignment horizontal="center"/>
    </xf>
    <xf numFmtId="0" fontId="48" fillId="0" borderId="22" xfId="0" applyFont="1" applyFill="1" applyBorder="1" applyAlignment="1">
      <alignment/>
    </xf>
    <xf numFmtId="2" fontId="48" fillId="0" borderId="22" xfId="0" applyNumberFormat="1" applyFont="1" applyFill="1" applyBorder="1" applyAlignment="1">
      <alignment horizontal="center"/>
    </xf>
    <xf numFmtId="2" fontId="48" fillId="0" borderId="23" xfId="0" applyNumberFormat="1" applyFont="1" applyFill="1" applyBorder="1" applyAlignment="1">
      <alignment horizontal="center"/>
    </xf>
    <xf numFmtId="0" fontId="48" fillId="0" borderId="33" xfId="0" applyFont="1" applyFill="1" applyBorder="1" applyAlignment="1">
      <alignment/>
    </xf>
    <xf numFmtId="0" fontId="48" fillId="0" borderId="23" xfId="0" applyFont="1" applyFill="1" applyBorder="1" applyAlignment="1">
      <alignment/>
    </xf>
    <xf numFmtId="2" fontId="48" fillId="0" borderId="33" xfId="0" applyNumberFormat="1" applyFont="1" applyFill="1" applyBorder="1" applyAlignment="1">
      <alignment horizontal="center"/>
    </xf>
    <xf numFmtId="49" fontId="7" fillId="0" borderId="22" xfId="78" applyNumberFormat="1" applyFont="1" applyFill="1" applyBorder="1" applyAlignment="1">
      <alignment horizontal="center" vertical="top" wrapText="1"/>
      <protection/>
    </xf>
    <xf numFmtId="0" fontId="48" fillId="0" borderId="22" xfId="78" applyFont="1" applyFill="1" applyBorder="1" applyAlignment="1">
      <alignment vertical="center"/>
      <protection/>
    </xf>
    <xf numFmtId="0" fontId="48" fillId="0" borderId="22" xfId="78" applyFont="1" applyFill="1" applyBorder="1" applyAlignment="1">
      <alignment horizontal="center"/>
      <protection/>
    </xf>
    <xf numFmtId="2" fontId="48" fillId="0" borderId="23" xfId="78" applyNumberFormat="1" applyFont="1" applyFill="1" applyBorder="1" applyAlignment="1">
      <alignment horizontal="center"/>
      <protection/>
    </xf>
    <xf numFmtId="2" fontId="48" fillId="0" borderId="31" xfId="78" applyNumberFormat="1" applyFont="1" applyFill="1" applyBorder="1" applyAlignment="1">
      <alignment horizontal="center"/>
      <protection/>
    </xf>
    <xf numFmtId="2" fontId="48" fillId="0" borderId="22" xfId="78" applyNumberFormat="1" applyFont="1" applyFill="1" applyBorder="1" applyAlignment="1">
      <alignment horizontal="center"/>
      <protection/>
    </xf>
    <xf numFmtId="0" fontId="7" fillId="0" borderId="22" xfId="78" applyFont="1" applyFill="1" applyBorder="1" applyAlignment="1">
      <alignment horizontal="left" vertical="center"/>
      <protection/>
    </xf>
    <xf numFmtId="0" fontId="48" fillId="0" borderId="22" xfId="78" applyFont="1" applyFill="1" applyBorder="1" applyAlignment="1">
      <alignment horizontal="left" vertical="center" indent="2"/>
      <protection/>
    </xf>
    <xf numFmtId="4" fontId="48" fillId="0" borderId="32" xfId="78" applyNumberFormat="1" applyFont="1" applyFill="1" applyBorder="1" applyAlignment="1">
      <alignment horizontal="center"/>
      <protection/>
    </xf>
    <xf numFmtId="4" fontId="48" fillId="0" borderId="31" xfId="78" applyNumberFormat="1" applyFont="1" applyFill="1" applyBorder="1" applyAlignment="1">
      <alignment horizontal="center"/>
      <protection/>
    </xf>
    <xf numFmtId="4" fontId="48" fillId="0" borderId="22" xfId="78" applyNumberFormat="1" applyFont="1" applyFill="1" applyBorder="1">
      <alignment/>
      <protection/>
    </xf>
    <xf numFmtId="4" fontId="48" fillId="0" borderId="22" xfId="78" applyNumberFormat="1" applyFont="1" applyFill="1" applyBorder="1" applyAlignment="1">
      <alignment horizontal="center"/>
      <protection/>
    </xf>
    <xf numFmtId="4" fontId="48" fillId="0" borderId="23" xfId="78" applyNumberFormat="1" applyFont="1" applyFill="1" applyBorder="1" applyAlignment="1">
      <alignment horizontal="center"/>
      <protection/>
    </xf>
    <xf numFmtId="4" fontId="48" fillId="0" borderId="33" xfId="78" applyNumberFormat="1" applyFont="1" applyFill="1" applyBorder="1">
      <alignment/>
      <protection/>
    </xf>
    <xf numFmtId="4" fontId="48" fillId="0" borderId="23" xfId="78" applyNumberFormat="1" applyFont="1" applyFill="1" applyBorder="1">
      <alignment/>
      <protection/>
    </xf>
    <xf numFmtId="0" fontId="48" fillId="0" borderId="22" xfId="0" applyFont="1" applyFill="1" applyBorder="1" applyAlignment="1">
      <alignment horizontal="left" vertical="center" wrapText="1" indent="2"/>
    </xf>
    <xf numFmtId="4" fontId="48" fillId="0" borderId="32" xfId="0" applyNumberFormat="1" applyFont="1" applyFill="1" applyBorder="1" applyAlignment="1">
      <alignment horizontal="center"/>
    </xf>
    <xf numFmtId="4" fontId="48" fillId="0" borderId="31" xfId="0" applyNumberFormat="1" applyFont="1" applyFill="1" applyBorder="1" applyAlignment="1">
      <alignment horizontal="center"/>
    </xf>
    <xf numFmtId="4" fontId="48" fillId="0" borderId="22" xfId="0" applyNumberFormat="1" applyFont="1" applyFill="1" applyBorder="1" applyAlignment="1">
      <alignment horizontal="center"/>
    </xf>
    <xf numFmtId="4" fontId="48" fillId="0" borderId="23" xfId="0" applyNumberFormat="1" applyFont="1" applyFill="1" applyBorder="1" applyAlignment="1">
      <alignment horizontal="center"/>
    </xf>
    <xf numFmtId="4" fontId="48" fillId="0" borderId="33" xfId="0" applyNumberFormat="1" applyFont="1" applyFill="1" applyBorder="1" applyAlignment="1">
      <alignment horizontal="center"/>
    </xf>
    <xf numFmtId="0" fontId="7" fillId="0" borderId="22" xfId="78" applyFont="1" applyFill="1" applyBorder="1" applyAlignment="1">
      <alignment horizontal="center" wrapText="1"/>
      <protection/>
    </xf>
    <xf numFmtId="0" fontId="48" fillId="0" borderId="22" xfId="0" applyFont="1" applyFill="1" applyBorder="1" applyAlignment="1">
      <alignment horizontal="left" indent="2"/>
    </xf>
    <xf numFmtId="2" fontId="48" fillId="0" borderId="32" xfId="0" applyNumberFormat="1" applyFont="1" applyFill="1" applyBorder="1" applyAlignment="1">
      <alignment horizontal="center"/>
    </xf>
    <xf numFmtId="0" fontId="48" fillId="0" borderId="22" xfId="0" applyFont="1" applyFill="1" applyBorder="1" applyAlignment="1">
      <alignment horizontal="center" wrapText="1"/>
    </xf>
    <xf numFmtId="0" fontId="48" fillId="0" borderId="22" xfId="0" applyFont="1" applyFill="1" applyBorder="1" applyAlignment="1">
      <alignment horizontal="left" wrapText="1" indent="2"/>
    </xf>
    <xf numFmtId="0" fontId="7" fillId="0" borderId="22" xfId="0" applyFont="1" applyFill="1" applyBorder="1" applyAlignment="1">
      <alignment horizontal="center" wrapText="1"/>
    </xf>
    <xf numFmtId="49" fontId="7" fillId="0" borderId="31" xfId="78" applyNumberFormat="1" applyFont="1" applyFill="1" applyBorder="1" applyAlignment="1">
      <alignment horizontal="center" vertical="top"/>
      <protection/>
    </xf>
    <xf numFmtId="2" fontId="7" fillId="0" borderId="32" xfId="70" applyNumberFormat="1" applyFont="1" applyFill="1" applyBorder="1" applyAlignment="1">
      <alignment horizontal="center"/>
      <protection/>
    </xf>
    <xf numFmtId="2" fontId="7" fillId="0" borderId="22" xfId="0" applyNumberFormat="1" applyFont="1" applyFill="1" applyBorder="1" applyAlignment="1">
      <alignment horizontal="center" vertical="center"/>
    </xf>
    <xf numFmtId="49" fontId="7" fillId="0" borderId="22" xfId="0" applyNumberFormat="1" applyFont="1" applyFill="1" applyBorder="1" applyAlignment="1">
      <alignment horizontal="center" vertical="top" wrapText="1"/>
    </xf>
    <xf numFmtId="49" fontId="48" fillId="0" borderId="31" xfId="78" applyNumberFormat="1" applyFont="1" applyFill="1" applyBorder="1" applyAlignment="1">
      <alignment horizontal="center" vertical="top"/>
      <protection/>
    </xf>
    <xf numFmtId="49" fontId="7" fillId="0" borderId="31" xfId="0" applyNumberFormat="1" applyFont="1" applyFill="1" applyBorder="1" applyAlignment="1">
      <alignment horizontal="center" vertical="top"/>
    </xf>
    <xf numFmtId="0" fontId="7" fillId="0" borderId="22" xfId="72" applyFont="1" applyFill="1" applyBorder="1" applyAlignment="1">
      <alignment horizontal="center"/>
      <protection/>
    </xf>
    <xf numFmtId="0" fontId="7" fillId="0" borderId="22" xfId="68" applyFont="1" applyFill="1" applyBorder="1" applyAlignment="1">
      <alignment wrapText="1"/>
      <protection/>
    </xf>
    <xf numFmtId="0" fontId="7" fillId="0" borderId="22" xfId="0" applyFont="1" applyFill="1" applyBorder="1" applyAlignment="1">
      <alignment horizontal="center" vertical="center"/>
    </xf>
    <xf numFmtId="2" fontId="7" fillId="0" borderId="32" xfId="68" applyNumberFormat="1" applyFont="1" applyFill="1" applyBorder="1" applyAlignment="1">
      <alignment horizontal="center"/>
      <protection/>
    </xf>
    <xf numFmtId="2" fontId="7" fillId="0" borderId="31" xfId="0" applyNumberFormat="1" applyFont="1" applyFill="1" applyBorder="1" applyAlignment="1">
      <alignment horizontal="center" vertical="center"/>
    </xf>
    <xf numFmtId="2" fontId="7" fillId="0" borderId="22" xfId="72" applyNumberFormat="1" applyFont="1" applyFill="1" applyBorder="1" applyAlignment="1">
      <alignment horizontal="center"/>
      <protection/>
    </xf>
    <xf numFmtId="2" fontId="7" fillId="0" borderId="23" xfId="0" applyNumberFormat="1" applyFont="1" applyFill="1" applyBorder="1" applyAlignment="1">
      <alignment horizontal="center" vertical="center"/>
    </xf>
    <xf numFmtId="2" fontId="7" fillId="0" borderId="33" xfId="0" applyNumberFormat="1" applyFont="1" applyFill="1" applyBorder="1" applyAlignment="1">
      <alignment horizontal="center" vertical="center"/>
    </xf>
    <xf numFmtId="49" fontId="49" fillId="0" borderId="31" xfId="0" applyNumberFormat="1" applyFont="1" applyFill="1" applyBorder="1" applyAlignment="1">
      <alignment horizontal="center" vertical="top"/>
    </xf>
    <xf numFmtId="49" fontId="49" fillId="0" borderId="22" xfId="0" applyNumberFormat="1" applyFont="1" applyFill="1" applyBorder="1" applyAlignment="1">
      <alignment horizontal="center" vertical="top"/>
    </xf>
    <xf numFmtId="0" fontId="49" fillId="0" borderId="22" xfId="0" applyFont="1" applyFill="1" applyBorder="1" applyAlignment="1">
      <alignment horizontal="center" vertical="center"/>
    </xf>
    <xf numFmtId="2" fontId="49" fillId="0" borderId="32" xfId="0" applyNumberFormat="1" applyFont="1" applyFill="1" applyBorder="1" applyAlignment="1">
      <alignment horizontal="center" vertical="center"/>
    </xf>
    <xf numFmtId="2" fontId="49" fillId="0" borderId="31" xfId="0" applyNumberFormat="1" applyFont="1" applyFill="1" applyBorder="1" applyAlignment="1">
      <alignment horizontal="center" vertical="center"/>
    </xf>
    <xf numFmtId="2" fontId="49" fillId="0" borderId="22" xfId="0" applyNumberFormat="1" applyFont="1" applyFill="1" applyBorder="1" applyAlignment="1">
      <alignment horizontal="center" vertical="center"/>
    </xf>
    <xf numFmtId="2" fontId="49" fillId="0" borderId="22" xfId="72" applyNumberFormat="1" applyFont="1" applyFill="1" applyBorder="1" applyAlignment="1">
      <alignment horizontal="center"/>
      <protection/>
    </xf>
    <xf numFmtId="2" fontId="49" fillId="0" borderId="23" xfId="0" applyNumberFormat="1" applyFont="1" applyFill="1" applyBorder="1" applyAlignment="1">
      <alignment horizontal="center" vertical="center"/>
    </xf>
    <xf numFmtId="2" fontId="49" fillId="0" borderId="33" xfId="0" applyNumberFormat="1" applyFont="1" applyFill="1" applyBorder="1" applyAlignment="1">
      <alignment horizontal="center" vertical="center"/>
    </xf>
    <xf numFmtId="0" fontId="49" fillId="0" borderId="22" xfId="0" applyFont="1" applyFill="1" applyBorder="1" applyAlignment="1">
      <alignment horizontal="left" indent="2"/>
    </xf>
    <xf numFmtId="2" fontId="49" fillId="0" borderId="22" xfId="0" applyNumberFormat="1" applyFont="1" applyFill="1" applyBorder="1" applyAlignment="1">
      <alignment horizontal="center"/>
    </xf>
    <xf numFmtId="0" fontId="49" fillId="0" borderId="22" xfId="0" applyFont="1" applyFill="1" applyBorder="1" applyAlignment="1">
      <alignment horizontal="left" wrapText="1" indent="2"/>
    </xf>
    <xf numFmtId="0" fontId="7" fillId="0" borderId="22" xfId="68" applyFont="1" applyFill="1" applyBorder="1" applyAlignment="1">
      <alignment vertical="center" wrapText="1"/>
      <protection/>
    </xf>
    <xf numFmtId="49" fontId="49" fillId="0" borderId="31" xfId="78" applyNumberFormat="1" applyFont="1" applyFill="1" applyBorder="1" applyAlignment="1">
      <alignment horizontal="center" vertical="top"/>
      <protection/>
    </xf>
    <xf numFmtId="0" fontId="49" fillId="0" borderId="22" xfId="78" applyFont="1" applyFill="1" applyBorder="1" applyAlignment="1">
      <alignment horizontal="center"/>
      <protection/>
    </xf>
    <xf numFmtId="0" fontId="49" fillId="0" borderId="22" xfId="78" applyFont="1" applyFill="1" applyBorder="1" applyAlignment="1">
      <alignment horizontal="left" wrapText="1" indent="2"/>
      <protection/>
    </xf>
    <xf numFmtId="2" fontId="49" fillId="0" borderId="32" xfId="78" applyNumberFormat="1" applyFont="1" applyFill="1" applyBorder="1" applyAlignment="1">
      <alignment horizontal="center"/>
      <protection/>
    </xf>
    <xf numFmtId="2" fontId="49" fillId="0" borderId="31" xfId="78" applyNumberFormat="1" applyFont="1" applyFill="1" applyBorder="1" applyAlignment="1">
      <alignment horizontal="center"/>
      <protection/>
    </xf>
    <xf numFmtId="2" fontId="49" fillId="0" borderId="22" xfId="78" applyNumberFormat="1" applyFont="1" applyFill="1" applyBorder="1" applyAlignment="1">
      <alignment horizontal="center"/>
      <protection/>
    </xf>
    <xf numFmtId="2" fontId="49" fillId="0" borderId="23" xfId="78" applyNumberFormat="1" applyFont="1" applyFill="1" applyBorder="1" applyAlignment="1">
      <alignment horizontal="center"/>
      <protection/>
    </xf>
    <xf numFmtId="2" fontId="49" fillId="0" borderId="33" xfId="78" applyNumberFormat="1" applyFont="1" applyFill="1" applyBorder="1" applyAlignment="1">
      <alignment horizontal="center"/>
      <protection/>
    </xf>
    <xf numFmtId="0" fontId="49" fillId="0" borderId="22" xfId="78" applyFont="1" applyFill="1" applyBorder="1" applyAlignment="1">
      <alignment horizontal="center" vertical="top"/>
      <protection/>
    </xf>
    <xf numFmtId="0" fontId="49" fillId="0" borderId="22" xfId="78" applyFont="1" applyFill="1" applyBorder="1" applyAlignment="1">
      <alignment horizontal="left" indent="2"/>
      <protection/>
    </xf>
    <xf numFmtId="49" fontId="48" fillId="0" borderId="22" xfId="78" applyNumberFormat="1" applyFont="1" applyFill="1" applyBorder="1" applyAlignment="1">
      <alignment horizontal="center" vertical="top"/>
      <protection/>
    </xf>
    <xf numFmtId="0" fontId="7" fillId="0" borderId="31" xfId="78" applyFont="1" applyFill="1" applyBorder="1" applyAlignment="1">
      <alignment horizontal="center" vertical="center"/>
      <protection/>
    </xf>
    <xf numFmtId="0" fontId="7" fillId="0" borderId="31" xfId="78" applyFont="1" applyFill="1" applyBorder="1" applyAlignment="1">
      <alignment horizontal="center"/>
      <protection/>
    </xf>
    <xf numFmtId="49" fontId="7" fillId="0" borderId="22" xfId="78" applyNumberFormat="1" applyFont="1" applyFill="1" applyBorder="1" applyAlignment="1">
      <alignment horizontal="center" vertical="top" wrapText="1"/>
      <protection/>
    </xf>
    <xf numFmtId="49" fontId="48" fillId="0" borderId="22" xfId="78" applyNumberFormat="1" applyFont="1" applyFill="1" applyBorder="1" applyAlignment="1">
      <alignment horizontal="center" vertical="top"/>
      <protection/>
    </xf>
    <xf numFmtId="0" fontId="8" fillId="0" borderId="22" xfId="0" applyFont="1" applyFill="1" applyBorder="1" applyAlignment="1" applyProtection="1">
      <alignment horizontal="center" vertical="center" wrapText="1"/>
      <protection/>
    </xf>
    <xf numFmtId="0" fontId="7" fillId="0" borderId="22" xfId="70" applyFont="1" applyFill="1" applyBorder="1" applyAlignment="1">
      <alignment horizontal="left" vertical="center" wrapText="1"/>
      <protection/>
    </xf>
    <xf numFmtId="0" fontId="7" fillId="0" borderId="22" xfId="70" applyFont="1" applyFill="1" applyBorder="1" applyAlignment="1">
      <alignment horizontal="center"/>
      <protection/>
    </xf>
    <xf numFmtId="2" fontId="7" fillId="0" borderId="23" xfId="70" applyNumberFormat="1" applyFont="1" applyFill="1" applyBorder="1" applyAlignment="1">
      <alignment horizontal="center"/>
      <protection/>
    </xf>
    <xf numFmtId="2" fontId="7" fillId="0" borderId="31" xfId="70" applyNumberFormat="1" applyFont="1" applyFill="1" applyBorder="1" applyAlignment="1">
      <alignment horizontal="center"/>
      <protection/>
    </xf>
    <xf numFmtId="0" fontId="7" fillId="0" borderId="22" xfId="78" applyFont="1" applyFill="1" applyBorder="1" applyAlignment="1">
      <alignment vertical="center"/>
      <protection/>
    </xf>
    <xf numFmtId="0" fontId="7" fillId="0" borderId="22" xfId="78" applyFont="1" applyFill="1" applyBorder="1" applyAlignment="1">
      <alignment horizontal="left" vertical="center" wrapText="1"/>
      <protection/>
    </xf>
    <xf numFmtId="0" fontId="7" fillId="0" borderId="22" xfId="78" applyFont="1" applyFill="1" applyBorder="1" applyAlignment="1">
      <alignment horizontal="center"/>
      <protection/>
    </xf>
    <xf numFmtId="2" fontId="7" fillId="0" borderId="31" xfId="78" applyNumberFormat="1" applyFont="1" applyFill="1" applyBorder="1" applyAlignment="1">
      <alignment horizontal="center"/>
      <protection/>
    </xf>
    <xf numFmtId="2" fontId="7" fillId="0" borderId="22" xfId="78" applyNumberFormat="1" applyFont="1" applyFill="1" applyBorder="1" applyAlignment="1">
      <alignment horizontal="center"/>
      <protection/>
    </xf>
    <xf numFmtId="2" fontId="7" fillId="0" borderId="23" xfId="78" applyNumberFormat="1" applyFont="1" applyFill="1" applyBorder="1" applyAlignment="1">
      <alignment horizontal="center"/>
      <protection/>
    </xf>
    <xf numFmtId="2" fontId="7" fillId="0" borderId="33" xfId="78" applyNumberFormat="1" applyFont="1" applyFill="1" applyBorder="1" applyAlignment="1">
      <alignment horizontal="center"/>
      <protection/>
    </xf>
    <xf numFmtId="0" fontId="48" fillId="0" borderId="22" xfId="78" applyFont="1" applyFill="1" applyBorder="1" applyAlignment="1">
      <alignment horizontal="left" wrapText="1" indent="2"/>
      <protection/>
    </xf>
    <xf numFmtId="0" fontId="48" fillId="0" borderId="22" xfId="78" applyFont="1" applyFill="1" applyBorder="1" applyAlignment="1">
      <alignment horizontal="center"/>
      <protection/>
    </xf>
    <xf numFmtId="2" fontId="48" fillId="0" borderId="32" xfId="78" applyNumberFormat="1" applyFont="1" applyFill="1" applyBorder="1" applyAlignment="1">
      <alignment horizontal="center"/>
      <protection/>
    </xf>
    <xf numFmtId="2" fontId="48" fillId="0" borderId="31" xfId="78" applyNumberFormat="1" applyFont="1" applyFill="1" applyBorder="1" applyAlignment="1">
      <alignment horizontal="center"/>
      <protection/>
    </xf>
    <xf numFmtId="2" fontId="48" fillId="0" borderId="22" xfId="78" applyNumberFormat="1" applyFont="1" applyFill="1" applyBorder="1" applyAlignment="1">
      <alignment horizontal="center"/>
      <protection/>
    </xf>
    <xf numFmtId="2" fontId="48" fillId="0" borderId="23" xfId="78" applyNumberFormat="1" applyFont="1" applyFill="1" applyBorder="1" applyAlignment="1">
      <alignment horizontal="center"/>
      <protection/>
    </xf>
    <xf numFmtId="2" fontId="48" fillId="0" borderId="33" xfId="78" applyNumberFormat="1" applyFont="1" applyFill="1" applyBorder="1" applyAlignment="1">
      <alignment horizontal="center"/>
      <protection/>
    </xf>
    <xf numFmtId="0" fontId="48" fillId="0" borderId="22" xfId="78" applyFont="1" applyFill="1" applyBorder="1" applyAlignment="1">
      <alignment horizontal="left" indent="2"/>
      <protection/>
    </xf>
    <xf numFmtId="0" fontId="7" fillId="0" borderId="22" xfId="78" applyFont="1" applyFill="1" applyBorder="1" applyAlignment="1">
      <alignment horizontal="justify"/>
      <protection/>
    </xf>
    <xf numFmtId="2" fontId="7" fillId="0" borderId="32" xfId="68" applyNumberFormat="1" applyFont="1" applyFill="1" applyBorder="1" applyAlignment="1">
      <alignment horizontal="center"/>
      <protection/>
    </xf>
    <xf numFmtId="0" fontId="48" fillId="0" borderId="22" xfId="78" applyFont="1" applyFill="1" applyBorder="1" applyAlignment="1">
      <alignment horizontal="left" indent="2"/>
      <protection/>
    </xf>
    <xf numFmtId="2" fontId="48" fillId="0" borderId="32" xfId="78" applyNumberFormat="1" applyFont="1" applyFill="1" applyBorder="1" applyAlignment="1">
      <alignment horizontal="center"/>
      <protection/>
    </xf>
    <xf numFmtId="2" fontId="48" fillId="0" borderId="33" xfId="78" applyNumberFormat="1" applyFont="1" applyFill="1" applyBorder="1" applyAlignment="1">
      <alignment horizontal="center"/>
      <protection/>
    </xf>
    <xf numFmtId="49" fontId="48" fillId="0" borderId="22" xfId="78" applyNumberFormat="1" applyFont="1" applyFill="1" applyBorder="1" applyAlignment="1">
      <alignment horizontal="left" indent="2"/>
      <protection/>
    </xf>
    <xf numFmtId="0" fontId="48" fillId="0" borderId="22" xfId="78" applyFont="1" applyFill="1" applyBorder="1" applyAlignment="1">
      <alignment horizontal="left" vertical="top" indent="2"/>
      <protection/>
    </xf>
    <xf numFmtId="0" fontId="48" fillId="0" borderId="22" xfId="78" applyFont="1" applyFill="1" applyBorder="1" applyAlignment="1">
      <alignment horizontal="left" vertical="justify" indent="2"/>
      <protection/>
    </xf>
    <xf numFmtId="0" fontId="3" fillId="0" borderId="0" xfId="71" applyFont="1" applyFill="1">
      <alignment/>
      <protection/>
    </xf>
    <xf numFmtId="0" fontId="50" fillId="0" borderId="0" xfId="71" applyFont="1" applyFill="1">
      <alignment/>
      <protection/>
    </xf>
    <xf numFmtId="0" fontId="3" fillId="0" borderId="0" xfId="71" applyFont="1" applyFill="1" applyBorder="1" applyAlignment="1">
      <alignment horizontal="right"/>
      <protection/>
    </xf>
    <xf numFmtId="2" fontId="3" fillId="0" borderId="0" xfId="71" applyNumberFormat="1" applyFont="1" applyFill="1" applyBorder="1" applyAlignment="1">
      <alignment horizontal="center"/>
      <protection/>
    </xf>
    <xf numFmtId="0" fontId="3" fillId="0" borderId="0" xfId="0" applyFont="1" applyFill="1" applyBorder="1" applyAlignment="1">
      <alignment horizontal="right" vertical="center" wrapText="1"/>
    </xf>
    <xf numFmtId="49" fontId="3" fillId="0" borderId="0" xfId="71" applyNumberFormat="1" applyFont="1" applyFill="1">
      <alignment/>
      <protection/>
    </xf>
    <xf numFmtId="49" fontId="3" fillId="0" borderId="0" xfId="71" applyNumberFormat="1" applyFont="1" applyFill="1" applyBorder="1" applyAlignment="1">
      <alignment horizontal="left" vertical="top" wrapText="1"/>
      <protection/>
    </xf>
    <xf numFmtId="49" fontId="3" fillId="0" borderId="0" xfId="71" applyNumberFormat="1" applyFont="1" applyFill="1" applyBorder="1" applyAlignment="1">
      <alignment horizontal="left" vertical="top"/>
      <protection/>
    </xf>
    <xf numFmtId="0" fontId="4" fillId="0" borderId="0" xfId="71" applyFont="1" applyFill="1" applyBorder="1" applyAlignment="1">
      <alignment vertical="center" wrapText="1"/>
      <protection/>
    </xf>
    <xf numFmtId="49" fontId="51" fillId="0" borderId="31" xfId="78" applyNumberFormat="1" applyFont="1" applyFill="1" applyBorder="1" applyAlignment="1">
      <alignment horizontal="center" vertical="top"/>
      <protection/>
    </xf>
    <xf numFmtId="0" fontId="51" fillId="0" borderId="22" xfId="78" applyFont="1" applyFill="1" applyBorder="1" applyAlignment="1">
      <alignment horizontal="left" vertical="justify" indent="2"/>
      <protection/>
    </xf>
    <xf numFmtId="0" fontId="7" fillId="0" borderId="22" xfId="78" applyFont="1" applyFill="1" applyBorder="1" applyAlignment="1">
      <alignment wrapText="1"/>
      <protection/>
    </xf>
    <xf numFmtId="4" fontId="7" fillId="0" borderId="22" xfId="78" applyNumberFormat="1" applyFont="1" applyFill="1" applyBorder="1">
      <alignment/>
      <protection/>
    </xf>
    <xf numFmtId="4" fontId="7" fillId="0" borderId="33" xfId="78" applyNumberFormat="1" applyFont="1" applyFill="1" applyBorder="1">
      <alignment/>
      <protection/>
    </xf>
    <xf numFmtId="4" fontId="7" fillId="0" borderId="23" xfId="78" applyNumberFormat="1" applyFont="1" applyFill="1" applyBorder="1">
      <alignment/>
      <protection/>
    </xf>
    <xf numFmtId="0" fontId="7" fillId="0" borderId="0" xfId="71" applyFont="1" applyFill="1" applyAlignment="1">
      <alignment wrapText="1"/>
      <protection/>
    </xf>
    <xf numFmtId="49" fontId="7" fillId="0" borderId="31" xfId="78" applyNumberFormat="1" applyFont="1" applyFill="1" applyBorder="1" applyAlignment="1">
      <alignment horizontal="center" vertical="top" wrapText="1"/>
      <protection/>
    </xf>
    <xf numFmtId="2" fontId="48" fillId="0" borderId="32" xfId="73" applyNumberFormat="1" applyFont="1" applyFill="1" applyBorder="1" applyAlignment="1">
      <alignment horizontal="center" wrapText="1"/>
      <protection/>
    </xf>
    <xf numFmtId="2" fontId="48" fillId="0" borderId="31" xfId="0" applyNumberFormat="1" applyFont="1" applyFill="1" applyBorder="1" applyAlignment="1">
      <alignment horizontal="center" wrapText="1"/>
    </xf>
    <xf numFmtId="0" fontId="48" fillId="0" borderId="22" xfId="0" applyFont="1" applyFill="1" applyBorder="1" applyAlignment="1">
      <alignment wrapText="1"/>
    </xf>
    <xf numFmtId="2" fontId="48" fillId="0" borderId="22" xfId="0" applyNumberFormat="1" applyFont="1" applyFill="1" applyBorder="1" applyAlignment="1">
      <alignment horizontal="center" wrapText="1"/>
    </xf>
    <xf numFmtId="2" fontId="48" fillId="0" borderId="23" xfId="0" applyNumberFormat="1" applyFont="1" applyFill="1" applyBorder="1" applyAlignment="1">
      <alignment horizontal="center" wrapText="1"/>
    </xf>
    <xf numFmtId="0" fontId="48" fillId="0" borderId="33" xfId="0" applyFont="1" applyFill="1" applyBorder="1" applyAlignment="1">
      <alignment wrapText="1"/>
    </xf>
    <xf numFmtId="0" fontId="48" fillId="0" borderId="23" xfId="0" applyFont="1" applyFill="1" applyBorder="1" applyAlignment="1">
      <alignment wrapText="1"/>
    </xf>
    <xf numFmtId="0" fontId="7" fillId="0" borderId="22" xfId="72" applyFont="1" applyFill="1" applyBorder="1" applyAlignment="1">
      <alignment horizontal="center"/>
      <protection/>
    </xf>
    <xf numFmtId="49" fontId="51" fillId="0" borderId="22" xfId="78" applyNumberFormat="1" applyFont="1" applyFill="1" applyBorder="1" applyAlignment="1">
      <alignment horizontal="center" vertical="top"/>
      <protection/>
    </xf>
    <xf numFmtId="0" fontId="51" fillId="0" borderId="22" xfId="78" applyFont="1" applyFill="1" applyBorder="1" applyAlignment="1">
      <alignment horizontal="left" wrapText="1" indent="2"/>
      <protection/>
    </xf>
    <xf numFmtId="0" fontId="51" fillId="0" borderId="22" xfId="78" applyFont="1" applyFill="1" applyBorder="1" applyAlignment="1">
      <alignment horizontal="center"/>
      <protection/>
    </xf>
    <xf numFmtId="2" fontId="51" fillId="0" borderId="32" xfId="78" applyNumberFormat="1" applyFont="1" applyFill="1" applyBorder="1" applyAlignment="1">
      <alignment horizontal="center"/>
      <protection/>
    </xf>
    <xf numFmtId="2" fontId="51" fillId="0" borderId="31" xfId="78" applyNumberFormat="1" applyFont="1" applyFill="1" applyBorder="1" applyAlignment="1">
      <alignment horizontal="center"/>
      <protection/>
    </xf>
    <xf numFmtId="2" fontId="51" fillId="0" borderId="22" xfId="78" applyNumberFormat="1" applyFont="1" applyFill="1" applyBorder="1" applyAlignment="1">
      <alignment horizontal="center"/>
      <protection/>
    </xf>
    <xf numFmtId="2" fontId="51" fillId="0" borderId="23" xfId="78" applyNumberFormat="1" applyFont="1" applyFill="1" applyBorder="1" applyAlignment="1">
      <alignment horizontal="center"/>
      <protection/>
    </xf>
    <xf numFmtId="2" fontId="51" fillId="0" borderId="33" xfId="78" applyNumberFormat="1" applyFont="1" applyFill="1" applyBorder="1" applyAlignment="1">
      <alignment horizontal="center"/>
      <protection/>
    </xf>
    <xf numFmtId="0" fontId="48" fillId="0" borderId="0" xfId="71" applyFont="1" applyFill="1">
      <alignment/>
      <protection/>
    </xf>
    <xf numFmtId="49" fontId="48" fillId="0" borderId="31" xfId="0" applyNumberFormat="1" applyFont="1" applyFill="1" applyBorder="1" applyAlignment="1">
      <alignment horizontal="center" vertical="top"/>
    </xf>
    <xf numFmtId="0" fontId="48" fillId="0" borderId="22" xfId="0" applyFont="1" applyFill="1" applyBorder="1" applyAlignment="1">
      <alignment horizontal="center" vertical="center"/>
    </xf>
    <xf numFmtId="2" fontId="48" fillId="0" borderId="31" xfId="0" applyNumberFormat="1" applyFont="1" applyFill="1" applyBorder="1" applyAlignment="1">
      <alignment horizontal="center" vertical="center"/>
    </xf>
    <xf numFmtId="2" fontId="48" fillId="0" borderId="22" xfId="72" applyNumberFormat="1" applyFont="1" applyFill="1" applyBorder="1" applyAlignment="1">
      <alignment horizontal="center"/>
      <protection/>
    </xf>
    <xf numFmtId="2" fontId="48" fillId="0" borderId="22" xfId="0" applyNumberFormat="1" applyFont="1" applyFill="1" applyBorder="1" applyAlignment="1">
      <alignment horizontal="center" vertical="center"/>
    </xf>
    <xf numFmtId="2" fontId="48" fillId="0" borderId="23" xfId="0" applyNumberFormat="1" applyFont="1" applyFill="1" applyBorder="1" applyAlignment="1">
      <alignment horizontal="center" vertical="center"/>
    </xf>
    <xf numFmtId="2" fontId="48" fillId="0" borderId="33" xfId="0" applyNumberFormat="1" applyFont="1" applyFill="1" applyBorder="1" applyAlignment="1">
      <alignment horizontal="center" vertical="center"/>
    </xf>
    <xf numFmtId="49" fontId="48" fillId="0" borderId="22" xfId="0" applyNumberFormat="1" applyFont="1" applyFill="1" applyBorder="1" applyAlignment="1">
      <alignment horizontal="center" vertical="top"/>
    </xf>
    <xf numFmtId="0" fontId="48" fillId="0" borderId="22" xfId="0" applyFont="1" applyFill="1" applyBorder="1" applyAlignment="1">
      <alignment horizontal="left" indent="2"/>
    </xf>
    <xf numFmtId="2" fontId="48" fillId="0" borderId="32" xfId="0" applyNumberFormat="1" applyFont="1" applyFill="1" applyBorder="1" applyAlignment="1">
      <alignment horizontal="center" vertical="center"/>
    </xf>
    <xf numFmtId="2" fontId="48" fillId="0" borderId="22" xfId="0" applyNumberFormat="1" applyFont="1" applyFill="1" applyBorder="1" applyAlignment="1">
      <alignment horizontal="center"/>
    </xf>
    <xf numFmtId="0" fontId="48" fillId="0" borderId="22" xfId="0" applyFont="1" applyFill="1" applyBorder="1" applyAlignment="1">
      <alignment horizontal="left" wrapText="1" indent="2"/>
    </xf>
    <xf numFmtId="0" fontId="8" fillId="25" borderId="22" xfId="0" applyFont="1" applyFill="1" applyBorder="1" applyAlignment="1" applyProtection="1">
      <alignment horizontal="center" vertical="center" wrapText="1"/>
      <protection/>
    </xf>
    <xf numFmtId="0" fontId="7" fillId="0" borderId="0" xfId="71" applyFont="1" applyFill="1">
      <alignment/>
      <protection/>
    </xf>
    <xf numFmtId="0" fontId="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3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4" fillId="0" borderId="0" xfId="71" applyFont="1" applyFill="1" applyBorder="1" applyAlignment="1">
      <alignment horizontal="left" vertical="top" wrapText="1"/>
      <protection/>
    </xf>
    <xf numFmtId="0" fontId="4" fillId="24" borderId="0" xfId="77" applyFont="1" applyFill="1" applyBorder="1" applyAlignment="1">
      <alignment horizontal="center" vertical="center"/>
      <protection/>
    </xf>
    <xf numFmtId="0" fontId="8" fillId="0" borderId="4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7" fillId="0" borderId="0" xfId="0" applyFont="1" applyFill="1" applyBorder="1" applyAlignment="1">
      <alignment horizontal="right"/>
    </xf>
    <xf numFmtId="0" fontId="7" fillId="0" borderId="0" xfId="0" applyFont="1" applyFill="1" applyAlignment="1">
      <alignment horizontal="right"/>
    </xf>
    <xf numFmtId="0" fontId="8" fillId="0" borderId="41" xfId="69" applyNumberFormat="1" applyFont="1" applyFill="1" applyBorder="1" applyAlignment="1">
      <alignment horizontal="center" vertical="center" wrapText="1"/>
      <protection/>
    </xf>
    <xf numFmtId="0" fontId="8" fillId="0" borderId="23" xfId="69" applyNumberFormat="1" applyFont="1" applyFill="1" applyBorder="1" applyAlignment="1">
      <alignment horizontal="center" vertical="center" wrapText="1"/>
      <protection/>
    </xf>
    <xf numFmtId="0" fontId="8" fillId="0" borderId="29" xfId="69" applyNumberFormat="1" applyFont="1" applyFill="1" applyBorder="1" applyAlignment="1">
      <alignment horizontal="center" vertical="center" wrapText="1"/>
      <protection/>
    </xf>
    <xf numFmtId="0" fontId="12" fillId="0" borderId="0" xfId="0" applyFont="1" applyFill="1" applyBorder="1" applyAlignment="1">
      <alignment horizontal="center" vertical="justify"/>
    </xf>
    <xf numFmtId="0" fontId="8" fillId="0" borderId="0" xfId="0" applyFont="1" applyFill="1" applyAlignment="1">
      <alignment horizontal="right"/>
    </xf>
    <xf numFmtId="0" fontId="8" fillId="0" borderId="40" xfId="69" applyNumberFormat="1" applyFont="1" applyFill="1" applyBorder="1" applyAlignment="1">
      <alignment horizontal="center" vertical="center" wrapText="1"/>
      <protection/>
    </xf>
    <xf numFmtId="0" fontId="8" fillId="0" borderId="22" xfId="69" applyNumberFormat="1" applyFont="1" applyFill="1" applyBorder="1" applyAlignment="1">
      <alignment horizontal="center" vertical="center" wrapText="1"/>
      <protection/>
    </xf>
    <xf numFmtId="0" fontId="8" fillId="0" borderId="28" xfId="69" applyNumberFormat="1" applyFont="1" applyFill="1" applyBorder="1" applyAlignment="1">
      <alignment horizontal="center" vertical="center" wrapText="1"/>
      <protection/>
    </xf>
    <xf numFmtId="0" fontId="8" fillId="0" borderId="4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2" fontId="5" fillId="0" borderId="0" xfId="71" applyNumberFormat="1" applyFont="1" applyFill="1" applyBorder="1" applyAlignment="1">
      <alignment horizontal="left" vertical="center"/>
      <protection/>
    </xf>
    <xf numFmtId="0" fontId="8" fillId="0" borderId="40" xfId="71" applyFont="1" applyFill="1" applyBorder="1" applyAlignment="1">
      <alignment horizontal="center" vertical="center" wrapText="1"/>
      <protection/>
    </xf>
    <xf numFmtId="0" fontId="8" fillId="0" borderId="28" xfId="71" applyFont="1" applyFill="1" applyBorder="1" applyAlignment="1">
      <alignment horizontal="center" vertical="center" wrapText="1"/>
      <protection/>
    </xf>
    <xf numFmtId="0" fontId="8" fillId="0" borderId="40" xfId="71" applyFont="1" applyFill="1" applyBorder="1" applyAlignment="1">
      <alignment horizontal="center" vertical="center" textRotation="90"/>
      <protection/>
    </xf>
    <xf numFmtId="0" fontId="8" fillId="0" borderId="28" xfId="71" applyFont="1" applyFill="1" applyBorder="1" applyAlignment="1">
      <alignment horizontal="center" vertical="center" textRotation="90"/>
      <protection/>
    </xf>
    <xf numFmtId="0" fontId="4" fillId="0" borderId="0" xfId="71" applyFont="1" applyFill="1" applyBorder="1" applyAlignment="1">
      <alignment horizontal="right" vertical="center"/>
      <protection/>
    </xf>
    <xf numFmtId="0" fontId="8" fillId="0" borderId="42" xfId="71" applyFont="1" applyFill="1" applyBorder="1" applyAlignment="1">
      <alignment horizontal="center" vertical="center"/>
      <protection/>
    </xf>
    <xf numFmtId="0" fontId="8" fillId="0" borderId="40" xfId="71" applyFont="1" applyFill="1" applyBorder="1" applyAlignment="1">
      <alignment horizontal="center" vertical="center"/>
      <protection/>
    </xf>
    <xf numFmtId="0" fontId="8" fillId="0" borderId="41" xfId="71" applyFont="1" applyFill="1" applyBorder="1" applyAlignment="1">
      <alignment horizontal="center" vertical="center"/>
      <protection/>
    </xf>
    <xf numFmtId="0" fontId="7" fillId="0" borderId="43" xfId="71" applyFont="1" applyFill="1" applyBorder="1" applyAlignment="1">
      <alignment horizontal="right"/>
      <protection/>
    </xf>
    <xf numFmtId="0" fontId="7" fillId="0" borderId="44" xfId="71" applyFont="1" applyFill="1" applyBorder="1" applyAlignment="1">
      <alignment horizontal="right"/>
      <protection/>
    </xf>
    <xf numFmtId="0" fontId="7" fillId="0" borderId="45" xfId="71" applyFont="1" applyFill="1" applyBorder="1" applyAlignment="1">
      <alignment horizontal="right"/>
      <protection/>
    </xf>
    <xf numFmtId="49" fontId="3" fillId="0" borderId="0" xfId="71" applyNumberFormat="1" applyFont="1" applyFill="1" applyBorder="1" applyAlignment="1">
      <alignment horizontal="left" vertical="top" wrapText="1"/>
      <protection/>
    </xf>
    <xf numFmtId="49" fontId="3" fillId="0" borderId="0" xfId="71" applyNumberFormat="1" applyFont="1" applyFill="1" applyBorder="1" applyAlignment="1">
      <alignment horizontal="left" vertical="top"/>
      <protection/>
    </xf>
    <xf numFmtId="0" fontId="3" fillId="0" borderId="0" xfId="71" applyFont="1" applyFill="1" applyAlignment="1">
      <alignment horizontal="center"/>
      <protection/>
    </xf>
    <xf numFmtId="0" fontId="5" fillId="0" borderId="0" xfId="71" applyFont="1" applyFill="1" applyBorder="1" applyAlignment="1">
      <alignment horizontal="center" vertical="center"/>
      <protection/>
    </xf>
    <xf numFmtId="0" fontId="5" fillId="26" borderId="0" xfId="71" applyFont="1" applyFill="1" applyBorder="1" applyAlignment="1">
      <alignment horizontal="center" vertical="center"/>
      <protection/>
    </xf>
    <xf numFmtId="0" fontId="8" fillId="0" borderId="46" xfId="71" applyFont="1" applyFill="1" applyBorder="1" applyAlignment="1">
      <alignment horizontal="center" vertical="center"/>
      <protection/>
    </xf>
    <xf numFmtId="0" fontId="7" fillId="0" borderId="47" xfId="71" applyFont="1" applyFill="1" applyBorder="1" applyAlignment="1">
      <alignment horizontal="right"/>
      <protection/>
    </xf>
    <xf numFmtId="0" fontId="7" fillId="0" borderId="48" xfId="71" applyFont="1" applyFill="1" applyBorder="1" applyAlignment="1">
      <alignment horizontal="right"/>
      <protection/>
    </xf>
    <xf numFmtId="0" fontId="7" fillId="0" borderId="49" xfId="71" applyFont="1" applyFill="1" applyBorder="1" applyAlignment="1">
      <alignment horizontal="right"/>
      <protection/>
    </xf>
    <xf numFmtId="0" fontId="7" fillId="0" borderId="22" xfId="71" applyFont="1" applyFill="1" applyBorder="1" applyAlignment="1">
      <alignment horizontal="right"/>
      <protection/>
    </xf>
    <xf numFmtId="0" fontId="8" fillId="0" borderId="42" xfId="71" applyFont="1" applyFill="1" applyBorder="1" applyAlignment="1">
      <alignment horizontal="center" vertical="center" textRotation="90" wrapText="1"/>
      <protection/>
    </xf>
    <xf numFmtId="0" fontId="8" fillId="0" borderId="27" xfId="71" applyFont="1" applyFill="1" applyBorder="1" applyAlignment="1">
      <alignment horizontal="center" vertical="center" textRotation="90" wrapText="1"/>
      <protection/>
    </xf>
    <xf numFmtId="49" fontId="8" fillId="0" borderId="40" xfId="71" applyNumberFormat="1" applyFont="1" applyFill="1" applyBorder="1" applyAlignment="1">
      <alignment horizontal="center" vertical="center" textRotation="90" wrapText="1"/>
      <protection/>
    </xf>
    <xf numFmtId="49" fontId="8" fillId="0" borderId="28" xfId="71" applyNumberFormat="1" applyFont="1" applyFill="1" applyBorder="1" applyAlignment="1">
      <alignment horizontal="center" vertical="center" textRotation="90" wrapText="1"/>
      <protection/>
    </xf>
    <xf numFmtId="0" fontId="8" fillId="0" borderId="50" xfId="71" applyFont="1" applyFill="1" applyBorder="1" applyAlignment="1">
      <alignment horizontal="center" vertical="center" textRotation="90"/>
      <protection/>
    </xf>
    <xf numFmtId="0" fontId="37" fillId="0" borderId="51" xfId="71" applyFont="1" applyFill="1" applyBorder="1" applyAlignment="1">
      <alignment textRotation="90"/>
      <protection/>
    </xf>
    <xf numFmtId="0" fontId="5" fillId="27" borderId="0" xfId="71" applyFont="1" applyFill="1" applyBorder="1" applyAlignment="1">
      <alignment horizontal="center" vertical="center"/>
      <protection/>
    </xf>
    <xf numFmtId="0" fontId="3" fillId="0" borderId="0" xfId="0" applyFont="1" applyFill="1" applyBorder="1" applyAlignment="1">
      <alignment horizontal="right"/>
    </xf>
    <xf numFmtId="0" fontId="5" fillId="28" borderId="0" xfId="71" applyFont="1" applyFill="1" applyBorder="1" applyAlignment="1">
      <alignment horizontal="center" vertical="center"/>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20% no 1. izcēluma 2" xfId="21"/>
    <cellStyle name="20% no 2. izcēluma 2" xfId="22"/>
    <cellStyle name="20% no 3. izcēluma 2" xfId="23"/>
    <cellStyle name="20% no 4. izcēluma 2" xfId="24"/>
    <cellStyle name="20% no 5. izcēluma 2" xfId="25"/>
    <cellStyle name="20% no 6. izcēluma 2" xfId="26"/>
    <cellStyle name="40% - Accent1" xfId="27"/>
    <cellStyle name="40% - Accent2" xfId="28"/>
    <cellStyle name="40% - Accent3" xfId="29"/>
    <cellStyle name="40% - Accent4" xfId="30"/>
    <cellStyle name="40% - Accent5" xfId="31"/>
    <cellStyle name="40% - Accent6" xfId="32"/>
    <cellStyle name="40% no 1. izcēluma 2" xfId="33"/>
    <cellStyle name="40% no 2. izcēluma 2" xfId="34"/>
    <cellStyle name="40% no 3. izcēluma 2" xfId="35"/>
    <cellStyle name="40% no 4. izcēluma 2" xfId="36"/>
    <cellStyle name="40% no 5. izcēluma 2" xfId="37"/>
    <cellStyle name="40% no 6. izcēluma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Input" xfId="64"/>
    <cellStyle name="Linked Cell" xfId="65"/>
    <cellStyle name="Neutral" xfId="66"/>
    <cellStyle name="Normal 2" xfId="67"/>
    <cellStyle name="Normal_CMD Lapmežciema TN foajē" xfId="68"/>
    <cellStyle name="Normal_tāme engures saieta nams JF" xfId="69"/>
    <cellStyle name="Normal_Tāme fasāde PII Ķipars (Māris)" xfId="70"/>
    <cellStyle name="Normal_tāme roja DABASZINĪBAS JF" xfId="71"/>
    <cellStyle name="Normal_tāme TĒRVETE (jaunā forma)" xfId="72"/>
    <cellStyle name="Normal_Upesgrīva toča" xfId="73"/>
    <cellStyle name="Note" xfId="74"/>
    <cellStyle name="Output" xfId="75"/>
    <cellStyle name="Percent" xfId="76"/>
    <cellStyle name="Stils 1" xfId="77"/>
    <cellStyle name="Style 1" xfId="78"/>
    <cellStyle name="Title" xfId="79"/>
    <cellStyle name="Total" xfId="80"/>
    <cellStyle name="Warning Text" xfId="81"/>
    <cellStyle name="Обычный_Pielikums_2_TAMESFORMA"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6"/>
  <sheetViews>
    <sheetView tabSelected="1" zoomScale="115" zoomScaleNormal="115" zoomScalePageLayoutView="0" workbookViewId="0" topLeftCell="A1">
      <selection activeCell="B28" sqref="B28"/>
    </sheetView>
  </sheetViews>
  <sheetFormatPr defaultColWidth="9.140625" defaultRowHeight="12.75"/>
  <cols>
    <col min="1" max="1" width="8.140625" style="30" customWidth="1"/>
    <col min="2" max="2" width="53.28125" style="35" customWidth="1"/>
    <col min="3" max="3" width="12.28125" style="35" customWidth="1"/>
    <col min="4" max="4" width="16.140625" style="36" customWidth="1"/>
    <col min="5" max="5" width="10.140625" style="24" bestFit="1" customWidth="1"/>
    <col min="6" max="6" width="9.57421875" style="24" bestFit="1" customWidth="1"/>
    <col min="7" max="16384" width="9.140625" style="24" customWidth="1"/>
  </cols>
  <sheetData>
    <row r="1" spans="1:4" ht="12.75">
      <c r="A1" s="8"/>
      <c r="B1" s="37"/>
      <c r="C1" s="37"/>
      <c r="D1" s="38" t="s">
        <v>18</v>
      </c>
    </row>
    <row r="2" spans="1:4" ht="12.75">
      <c r="A2" s="39"/>
      <c r="B2" s="40"/>
      <c r="C2" s="40"/>
      <c r="D2" s="41" t="s">
        <v>12</v>
      </c>
    </row>
    <row r="3" spans="1:4" ht="12.75">
      <c r="A3" s="39"/>
      <c r="B3" s="40"/>
      <c r="C3" s="40"/>
      <c r="D3" s="41"/>
    </row>
    <row r="4" spans="1:4" ht="12.75">
      <c r="A4" s="39"/>
      <c r="B4" s="40"/>
      <c r="C4" s="40"/>
      <c r="D4" s="41"/>
    </row>
    <row r="5" spans="1:4" ht="15">
      <c r="A5" s="39"/>
      <c r="B5" s="41" t="s">
        <v>13</v>
      </c>
      <c r="C5" s="40"/>
      <c r="D5" s="13"/>
    </row>
    <row r="6" spans="1:4" ht="12.75">
      <c r="A6" s="39"/>
      <c r="B6" s="40"/>
      <c r="C6" s="314" t="s">
        <v>136</v>
      </c>
      <c r="D6" s="314"/>
    </row>
    <row r="7" spans="1:8" s="10" customFormat="1" ht="25.5" customHeight="1">
      <c r="A7" s="11"/>
      <c r="B7" s="11"/>
      <c r="C7" s="11"/>
      <c r="D7" s="11"/>
      <c r="E7" s="12"/>
      <c r="F7" s="12"/>
      <c r="G7" s="12"/>
      <c r="H7" s="12"/>
    </row>
    <row r="8" spans="1:4" s="10" customFormat="1" ht="18" customHeight="1">
      <c r="A8" s="13"/>
      <c r="B8" s="14"/>
      <c r="C8" s="14"/>
      <c r="D8" s="9"/>
    </row>
    <row r="9" spans="1:4" s="10" customFormat="1" ht="15">
      <c r="A9" s="315" t="s">
        <v>24</v>
      </c>
      <c r="B9" s="315"/>
      <c r="C9" s="315"/>
      <c r="D9" s="315"/>
    </row>
    <row r="10" spans="1:4" s="10" customFormat="1" ht="18" customHeight="1">
      <c r="A10" s="326" t="s">
        <v>135</v>
      </c>
      <c r="B10" s="326"/>
      <c r="C10" s="326"/>
      <c r="D10" s="326"/>
    </row>
    <row r="11" spans="1:4" s="10" customFormat="1" ht="18">
      <c r="A11" s="15"/>
      <c r="B11" s="84"/>
      <c r="C11" s="84"/>
      <c r="D11" s="83"/>
    </row>
    <row r="12" spans="1:15" s="42" customFormat="1" ht="15">
      <c r="A12" s="45" t="s">
        <v>71</v>
      </c>
      <c r="B12" s="46"/>
      <c r="C12" s="47"/>
      <c r="D12" s="48"/>
      <c r="E12" s="48"/>
      <c r="F12" s="48"/>
      <c r="G12" s="48"/>
      <c r="H12" s="48"/>
      <c r="I12" s="48"/>
      <c r="J12" s="48"/>
      <c r="K12" s="48"/>
      <c r="L12" s="48"/>
      <c r="M12" s="48"/>
      <c r="N12" s="48"/>
      <c r="O12" s="48"/>
    </row>
    <row r="13" spans="1:15" s="79" customFormat="1" ht="32.25" customHeight="1">
      <c r="A13" s="325" t="s">
        <v>133</v>
      </c>
      <c r="B13" s="325"/>
      <c r="C13" s="325"/>
      <c r="D13" s="325"/>
      <c r="E13" s="274"/>
      <c r="F13" s="274"/>
      <c r="G13" s="274"/>
      <c r="H13" s="274"/>
      <c r="I13" s="274"/>
      <c r="J13" s="51"/>
      <c r="K13" s="51"/>
      <c r="L13" s="51"/>
      <c r="M13" s="51"/>
      <c r="N13" s="51"/>
      <c r="O13" s="51"/>
    </row>
    <row r="14" spans="1:15" s="10" customFormat="1" ht="18" customHeight="1">
      <c r="A14" s="49" t="s">
        <v>72</v>
      </c>
      <c r="B14" s="78"/>
      <c r="C14" s="78"/>
      <c r="D14" s="51"/>
      <c r="E14" s="51"/>
      <c r="F14" s="51"/>
      <c r="G14" s="48"/>
      <c r="H14" s="48"/>
      <c r="I14" s="48"/>
      <c r="J14" s="48"/>
      <c r="K14" s="48"/>
      <c r="L14" s="48"/>
      <c r="M14" s="48"/>
      <c r="N14" s="48"/>
      <c r="O14" s="48"/>
    </row>
    <row r="15" spans="1:15" s="10" customFormat="1" ht="18" customHeight="1" thickBot="1">
      <c r="A15" s="52"/>
      <c r="B15" s="53"/>
      <c r="C15" s="50"/>
      <c r="D15" s="51"/>
      <c r="E15" s="48"/>
      <c r="F15" s="54"/>
      <c r="G15" s="48"/>
      <c r="H15" s="48"/>
      <c r="I15" s="48"/>
      <c r="J15" s="48"/>
      <c r="K15" s="48"/>
      <c r="L15" s="54"/>
      <c r="M15" s="48"/>
      <c r="N15" s="55"/>
      <c r="O15" s="55"/>
    </row>
    <row r="16" spans="1:4" ht="12.75" customHeight="1">
      <c r="A16" s="316" t="s">
        <v>19</v>
      </c>
      <c r="B16" s="319" t="s">
        <v>20</v>
      </c>
      <c r="C16" s="319" t="s">
        <v>14</v>
      </c>
      <c r="D16" s="322" t="s">
        <v>43</v>
      </c>
    </row>
    <row r="17" spans="1:4" s="25" customFormat="1" ht="12.75" customHeight="1">
      <c r="A17" s="317"/>
      <c r="B17" s="320"/>
      <c r="C17" s="320"/>
      <c r="D17" s="323"/>
    </row>
    <row r="18" spans="1:4" s="25" customFormat="1" ht="11.25" customHeight="1">
      <c r="A18" s="318"/>
      <c r="B18" s="321"/>
      <c r="C18" s="321"/>
      <c r="D18" s="324"/>
    </row>
    <row r="19" spans="1:4" s="26" customFormat="1" ht="26.25" customHeight="1">
      <c r="A19" s="82" t="s">
        <v>3</v>
      </c>
      <c r="B19" s="149" t="s">
        <v>173</v>
      </c>
      <c r="C19" s="80"/>
      <c r="D19" s="81"/>
    </row>
    <row r="20" spans="1:6" ht="12.75">
      <c r="A20" s="69"/>
      <c r="B20" s="70" t="s">
        <v>23</v>
      </c>
      <c r="C20" s="71"/>
      <c r="D20" s="72"/>
      <c r="F20" s="43"/>
    </row>
    <row r="21" spans="1:4" ht="12.75" customHeight="1">
      <c r="A21" s="69"/>
      <c r="B21" s="73" t="s">
        <v>44</v>
      </c>
      <c r="C21" s="71">
        <v>0.21</v>
      </c>
      <c r="D21" s="74"/>
    </row>
    <row r="22" spans="1:4" ht="14.25" customHeight="1" thickBot="1">
      <c r="A22" s="75"/>
      <c r="B22" s="76" t="s">
        <v>45</v>
      </c>
      <c r="C22" s="76"/>
      <c r="D22" s="77"/>
    </row>
    <row r="23" spans="1:4" ht="16.5" customHeight="1">
      <c r="A23" s="56"/>
      <c r="B23" s="57"/>
      <c r="C23" s="57"/>
      <c r="D23" s="58"/>
    </row>
    <row r="24" spans="1:4" ht="16.5" customHeight="1">
      <c r="A24" s="56"/>
      <c r="B24" s="57"/>
      <c r="C24" s="57"/>
      <c r="D24" s="58"/>
    </row>
    <row r="25" spans="1:3" ht="12.75">
      <c r="A25" s="33" t="s">
        <v>188</v>
      </c>
      <c r="B25" s="31"/>
      <c r="C25" s="32"/>
    </row>
    <row r="26" spans="2:3" ht="12.75">
      <c r="B26" s="34"/>
      <c r="C26" s="24"/>
    </row>
  </sheetData>
  <sheetProtection/>
  <mergeCells count="8">
    <mergeCell ref="C6:D6"/>
    <mergeCell ref="A9:D9"/>
    <mergeCell ref="A16:A18"/>
    <mergeCell ref="B16:B18"/>
    <mergeCell ref="C16:C18"/>
    <mergeCell ref="D16:D18"/>
    <mergeCell ref="A13:D13"/>
    <mergeCell ref="A10:D10"/>
  </mergeCells>
  <printOptions/>
  <pageMargins left="0.7874015748031497" right="0.3937007874015748" top="0.7874015748031497" bottom="0.3937007874015748" header="0.5118110236220472" footer="0.5118110236220472"/>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38"/>
  <sheetViews>
    <sheetView zoomScale="115" zoomScaleNormal="115" zoomScalePageLayoutView="0" workbookViewId="0" topLeftCell="A1">
      <selection activeCell="C31" sqref="C31"/>
    </sheetView>
  </sheetViews>
  <sheetFormatPr defaultColWidth="9.140625" defaultRowHeight="12.75"/>
  <cols>
    <col min="1" max="1" width="8.140625" style="30" customWidth="1"/>
    <col min="2" max="2" width="27.421875" style="35" customWidth="1"/>
    <col min="3" max="3" width="10.57421875" style="36" customWidth="1"/>
    <col min="4" max="6" width="10.00390625" style="24" customWidth="1"/>
    <col min="7" max="7" width="11.7109375" style="24" customWidth="1"/>
    <col min="8" max="16384" width="9.140625" style="24" customWidth="1"/>
  </cols>
  <sheetData>
    <row r="1" spans="1:7" s="10" customFormat="1" ht="25.5" customHeight="1">
      <c r="A1" s="11"/>
      <c r="B1" s="11"/>
      <c r="C1" s="11"/>
      <c r="D1" s="12"/>
      <c r="E1" s="12"/>
      <c r="F1" s="12"/>
      <c r="G1" s="12"/>
    </row>
    <row r="2" spans="1:3" s="10" customFormat="1" ht="18" customHeight="1">
      <c r="A2" s="13"/>
      <c r="B2" s="14"/>
      <c r="C2" s="9"/>
    </row>
    <row r="3" spans="1:7" s="10" customFormat="1" ht="33" customHeight="1">
      <c r="A3" s="335" t="s">
        <v>70</v>
      </c>
      <c r="B3" s="335"/>
      <c r="C3" s="335"/>
      <c r="D3" s="335"/>
      <c r="E3" s="335"/>
      <c r="F3" s="335"/>
      <c r="G3" s="335"/>
    </row>
    <row r="4" spans="1:3" s="10" customFormat="1" ht="18">
      <c r="A4" s="15"/>
      <c r="B4" s="16"/>
      <c r="C4" s="17"/>
    </row>
    <row r="5" spans="1:7" s="10" customFormat="1" ht="15">
      <c r="A5" s="45" t="s">
        <v>71</v>
      </c>
      <c r="B5" s="46"/>
      <c r="C5" s="47"/>
      <c r="D5" s="48"/>
      <c r="E5" s="48"/>
      <c r="F5" s="48"/>
      <c r="G5" s="49"/>
    </row>
    <row r="6" spans="1:7" s="10" customFormat="1" ht="30" customHeight="1">
      <c r="A6" s="325" t="s">
        <v>133</v>
      </c>
      <c r="B6" s="325"/>
      <c r="C6" s="325"/>
      <c r="D6" s="325"/>
      <c r="E6" s="325"/>
      <c r="F6" s="325"/>
      <c r="G6" s="325"/>
    </row>
    <row r="7" spans="1:6" s="10" customFormat="1" ht="15">
      <c r="A7" s="49" t="s">
        <v>72</v>
      </c>
      <c r="B7" s="78"/>
      <c r="C7" s="78"/>
      <c r="D7" s="51"/>
      <c r="E7" s="51"/>
      <c r="F7" s="51"/>
    </row>
    <row r="8" spans="1:4" s="10" customFormat="1" ht="15">
      <c r="A8" s="2"/>
      <c r="B8" s="3"/>
      <c r="C8" s="4"/>
      <c r="D8" s="5"/>
    </row>
    <row r="9" spans="1:4" s="10" customFormat="1" ht="15">
      <c r="A9" s="19" t="s">
        <v>4</v>
      </c>
      <c r="B9" s="3"/>
      <c r="C9" s="4"/>
      <c r="D9" s="5"/>
    </row>
    <row r="10" spans="1:4" s="10" customFormat="1" ht="15">
      <c r="A10" s="19"/>
      <c r="B10" s="3"/>
      <c r="C10" s="4"/>
      <c r="D10" s="5"/>
    </row>
    <row r="11" spans="1:3" s="10" customFormat="1" ht="15">
      <c r="A11" s="1"/>
      <c r="B11" s="20" t="s">
        <v>37</v>
      </c>
      <c r="C11" s="21">
        <f>C27</f>
        <v>0</v>
      </c>
    </row>
    <row r="12" spans="1:3" s="10" customFormat="1" ht="15">
      <c r="A12" s="19"/>
      <c r="B12" s="22" t="s">
        <v>17</v>
      </c>
      <c r="C12" s="23">
        <f>G23</f>
        <v>0</v>
      </c>
    </row>
    <row r="13" spans="1:3" s="10" customFormat="1" ht="15">
      <c r="A13" s="19"/>
      <c r="B13" s="4"/>
      <c r="C13" s="5"/>
    </row>
    <row r="14" spans="1:3" s="10" customFormat="1" ht="15">
      <c r="A14" s="19"/>
      <c r="B14" s="7" t="s">
        <v>178</v>
      </c>
      <c r="C14" s="5"/>
    </row>
    <row r="15" spans="1:3" s="10" customFormat="1" ht="15.75" thickBot="1">
      <c r="A15" s="18"/>
      <c r="B15" s="4"/>
      <c r="C15" s="6"/>
    </row>
    <row r="16" spans="1:7" ht="12.75" customHeight="1">
      <c r="A16" s="340" t="s">
        <v>15</v>
      </c>
      <c r="B16" s="327" t="s">
        <v>16</v>
      </c>
      <c r="C16" s="327" t="s">
        <v>33</v>
      </c>
      <c r="D16" s="337" t="s">
        <v>34</v>
      </c>
      <c r="E16" s="337" t="s">
        <v>35</v>
      </c>
      <c r="F16" s="337" t="s">
        <v>36</v>
      </c>
      <c r="G16" s="332" t="s">
        <v>11</v>
      </c>
    </row>
    <row r="17" spans="1:7" s="25" customFormat="1" ht="12.75" customHeight="1">
      <c r="A17" s="341"/>
      <c r="B17" s="328"/>
      <c r="C17" s="328"/>
      <c r="D17" s="338"/>
      <c r="E17" s="338"/>
      <c r="F17" s="338"/>
      <c r="G17" s="333"/>
    </row>
    <row r="18" spans="1:7" s="25" customFormat="1" ht="24" customHeight="1" thickBot="1">
      <c r="A18" s="342"/>
      <c r="B18" s="329"/>
      <c r="C18" s="329"/>
      <c r="D18" s="339"/>
      <c r="E18" s="339"/>
      <c r="F18" s="339"/>
      <c r="G18" s="334"/>
    </row>
    <row r="19" spans="1:7" s="26" customFormat="1" ht="27.75" customHeight="1" thickBot="1">
      <c r="A19" s="64">
        <v>1</v>
      </c>
      <c r="B19" s="65" t="s">
        <v>69</v>
      </c>
      <c r="C19" s="66">
        <f>'73'!P99</f>
        <v>0</v>
      </c>
      <c r="D19" s="67">
        <f>'73'!M99</f>
        <v>0</v>
      </c>
      <c r="E19" s="67">
        <f>'73'!N99</f>
        <v>0</v>
      </c>
      <c r="F19" s="67">
        <f>'73'!O99</f>
        <v>0</v>
      </c>
      <c r="G19" s="68">
        <f>'73'!L99</f>
        <v>0</v>
      </c>
    </row>
    <row r="20" spans="1:7" s="26" customFormat="1" ht="27" customHeight="1" thickBot="1">
      <c r="A20" s="64">
        <v>2</v>
      </c>
      <c r="B20" s="65" t="s">
        <v>73</v>
      </c>
      <c r="C20" s="66">
        <f>'74'!P98</f>
        <v>0</v>
      </c>
      <c r="D20" s="67">
        <f>'74'!M98</f>
        <v>0</v>
      </c>
      <c r="E20" s="67">
        <f>'74'!N98</f>
        <v>0</v>
      </c>
      <c r="F20" s="67">
        <f>'74'!O98</f>
        <v>0</v>
      </c>
      <c r="G20" s="68">
        <f>'74'!L98</f>
        <v>0</v>
      </c>
    </row>
    <row r="21" spans="1:7" s="26" customFormat="1" ht="26.25" customHeight="1" thickBot="1">
      <c r="A21" s="64">
        <v>3</v>
      </c>
      <c r="B21" s="65" t="s">
        <v>74</v>
      </c>
      <c r="C21" s="66">
        <f>'77'!P97</f>
        <v>0</v>
      </c>
      <c r="D21" s="67">
        <f>'77'!M97</f>
        <v>0</v>
      </c>
      <c r="E21" s="67">
        <f>'77'!N97</f>
        <v>0</v>
      </c>
      <c r="F21" s="67">
        <f>'77'!O97</f>
        <v>0</v>
      </c>
      <c r="G21" s="68">
        <f>'77'!L97</f>
        <v>0</v>
      </c>
    </row>
    <row r="22" spans="1:7" s="26" customFormat="1" ht="26.25" customHeight="1" thickBot="1">
      <c r="A22" s="64">
        <v>4</v>
      </c>
      <c r="B22" s="65" t="s">
        <v>157</v>
      </c>
      <c r="C22" s="66">
        <f>'75'!P93</f>
        <v>0</v>
      </c>
      <c r="D22" s="67">
        <f>'75'!M93</f>
        <v>0</v>
      </c>
      <c r="E22" s="67">
        <f>'75'!N93</f>
        <v>0</v>
      </c>
      <c r="F22" s="67">
        <f>'75'!O93</f>
        <v>0</v>
      </c>
      <c r="G22" s="68">
        <f>'75'!L93</f>
        <v>0</v>
      </c>
    </row>
    <row r="23" spans="1:8" s="26" customFormat="1" ht="13.5" thickBot="1">
      <c r="A23" s="60"/>
      <c r="B23" s="61" t="s">
        <v>2</v>
      </c>
      <c r="C23" s="62">
        <f>SUM(C19:C22)</f>
        <v>0</v>
      </c>
      <c r="D23" s="62">
        <f>SUM(D19:D21)</f>
        <v>0</v>
      </c>
      <c r="E23" s="62">
        <f>SUM(E19:E21)</f>
        <v>0</v>
      </c>
      <c r="F23" s="62">
        <f>SUM(F19:F21)</f>
        <v>0</v>
      </c>
      <c r="G23" s="63">
        <f>SUM(G19:G21)</f>
        <v>0</v>
      </c>
      <c r="H23" s="27"/>
    </row>
    <row r="24" spans="1:3" ht="16.5" customHeight="1">
      <c r="A24" s="330" t="s">
        <v>176</v>
      </c>
      <c r="B24" s="330"/>
      <c r="C24" s="28">
        <f>ROUND(0.07*C23,2)</f>
        <v>0</v>
      </c>
    </row>
    <row r="25" spans="1:3" ht="16.5" customHeight="1">
      <c r="A25" s="331" t="s">
        <v>177</v>
      </c>
      <c r="B25" s="331"/>
      <c r="C25" s="28">
        <f>ROUND(0.05*C23,2)</f>
        <v>0</v>
      </c>
    </row>
    <row r="26" spans="1:3" ht="16.5" customHeight="1">
      <c r="A26" s="331" t="s">
        <v>49</v>
      </c>
      <c r="B26" s="331"/>
      <c r="C26" s="28">
        <f>ROUND(0.2359*D23,2)</f>
        <v>0</v>
      </c>
    </row>
    <row r="27" spans="1:3" ht="16.5" customHeight="1">
      <c r="A27" s="336" t="s">
        <v>38</v>
      </c>
      <c r="B27" s="336"/>
      <c r="C27" s="29">
        <f>SUM(C23:C26)</f>
        <v>0</v>
      </c>
    </row>
    <row r="28" spans="2:3" ht="16.5" customHeight="1">
      <c r="B28" s="31"/>
      <c r="C28" s="32"/>
    </row>
    <row r="29" spans="2:3" ht="16.5" customHeight="1">
      <c r="B29" s="31"/>
      <c r="C29" s="32"/>
    </row>
    <row r="30" spans="1:3" ht="16.5" customHeight="1">
      <c r="A30" s="33" t="s">
        <v>187</v>
      </c>
      <c r="B30" s="31"/>
      <c r="C30" s="32"/>
    </row>
    <row r="31" spans="2:3" ht="16.5" customHeight="1">
      <c r="B31" s="24"/>
      <c r="C31" s="59"/>
    </row>
    <row r="32" spans="2:3" ht="16.5" customHeight="1">
      <c r="B32" s="31"/>
      <c r="C32" s="32"/>
    </row>
    <row r="33" spans="2:3" ht="16.5" customHeight="1">
      <c r="B33" s="31"/>
      <c r="C33" s="32"/>
    </row>
    <row r="34" spans="2:3" ht="16.5" customHeight="1">
      <c r="B34" s="31"/>
      <c r="C34" s="32"/>
    </row>
    <row r="35" spans="2:3" ht="16.5" customHeight="1">
      <c r="B35" s="31"/>
      <c r="C35" s="32"/>
    </row>
    <row r="36" spans="2:3" ht="16.5" customHeight="1">
      <c r="B36" s="31"/>
      <c r="C36" s="32"/>
    </row>
    <row r="37" spans="2:3" ht="16.5" customHeight="1">
      <c r="B37" s="31"/>
      <c r="C37" s="32"/>
    </row>
    <row r="38" spans="2:3" ht="16.5" customHeight="1">
      <c r="B38" s="31"/>
      <c r="C38" s="32"/>
    </row>
  </sheetData>
  <sheetProtection/>
  <mergeCells count="13">
    <mergeCell ref="A3:G3"/>
    <mergeCell ref="A27:B27"/>
    <mergeCell ref="D16:D18"/>
    <mergeCell ref="E16:E18"/>
    <mergeCell ref="F16:F18"/>
    <mergeCell ref="A16:A18"/>
    <mergeCell ref="B16:B18"/>
    <mergeCell ref="C16:C18"/>
    <mergeCell ref="A24:B24"/>
    <mergeCell ref="A6:G6"/>
    <mergeCell ref="A25:B25"/>
    <mergeCell ref="A26:B26"/>
    <mergeCell ref="G16:G18"/>
  </mergeCells>
  <printOptions/>
  <pageMargins left="0.7874015748031497" right="0.3937007874015748" top="0.7874015748031497" bottom="0.3937007874015748" header="0.5118110236220472" footer="0.5118110236220472"/>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3:P106"/>
  <sheetViews>
    <sheetView showZeros="0" zoomScale="135" zoomScaleNormal="135" zoomScalePageLayoutView="0" workbookViewId="0" topLeftCell="A94">
      <selection activeCell="C13" sqref="C13"/>
    </sheetView>
  </sheetViews>
  <sheetFormatPr defaultColWidth="9.140625" defaultRowHeight="12.75"/>
  <cols>
    <col min="1" max="1" width="3.00390625" style="85" customWidth="1"/>
    <col min="2" max="2" width="5.421875" style="97" customWidth="1"/>
    <col min="3" max="3" width="34.7109375" style="85" customWidth="1"/>
    <col min="4" max="4" width="5.7109375" style="85" customWidth="1"/>
    <col min="5" max="5" width="9.00390625" style="85" customWidth="1"/>
    <col min="6" max="6" width="6.00390625" style="85" customWidth="1"/>
    <col min="7" max="7" width="8.00390625" style="85" customWidth="1"/>
    <col min="8" max="8" width="6.7109375" style="85" bestFit="1" customWidth="1"/>
    <col min="9" max="9" width="7.7109375" style="85" bestFit="1" customWidth="1"/>
    <col min="10" max="10" width="6.7109375" style="85" bestFit="1" customWidth="1"/>
    <col min="11" max="11" width="8.140625" style="85" bestFit="1" customWidth="1"/>
    <col min="12" max="12" width="7.7109375" style="85" customWidth="1"/>
    <col min="13" max="13" width="9.28125" style="85" customWidth="1"/>
    <col min="14" max="14" width="9.7109375" style="85" bestFit="1" customWidth="1"/>
    <col min="15" max="15" width="8.7109375" style="85" bestFit="1" customWidth="1"/>
    <col min="16" max="16" width="10.140625" style="85" customWidth="1"/>
    <col min="17" max="16384" width="9.140625" style="85" customWidth="1"/>
  </cols>
  <sheetData>
    <row r="3" spans="1:16" s="44" customFormat="1" ht="14.25">
      <c r="A3" s="358" t="s">
        <v>25</v>
      </c>
      <c r="B3" s="358"/>
      <c r="C3" s="358"/>
      <c r="D3" s="358"/>
      <c r="E3" s="358"/>
      <c r="F3" s="358"/>
      <c r="G3" s="358"/>
      <c r="H3" s="358"/>
      <c r="I3" s="358"/>
      <c r="J3" s="358"/>
      <c r="K3" s="358"/>
      <c r="L3" s="358"/>
      <c r="M3" s="358"/>
      <c r="N3" s="358"/>
      <c r="O3" s="358"/>
      <c r="P3" s="358"/>
    </row>
    <row r="4" spans="1:16" s="44" customFormat="1" ht="14.25">
      <c r="A4" s="359" t="str">
        <f>'O1'!B19</f>
        <v>Mācību telpa Nr. 73</v>
      </c>
      <c r="B4" s="359"/>
      <c r="C4" s="359"/>
      <c r="D4" s="359"/>
      <c r="E4" s="359"/>
      <c r="F4" s="359"/>
      <c r="G4" s="359"/>
      <c r="H4" s="359"/>
      <c r="I4" s="359"/>
      <c r="J4" s="359"/>
      <c r="K4" s="359"/>
      <c r="L4" s="359"/>
      <c r="M4" s="359"/>
      <c r="N4" s="359"/>
      <c r="O4" s="359"/>
      <c r="P4" s="359"/>
    </row>
    <row r="5" spans="1:16" ht="14.25">
      <c r="A5" s="86"/>
      <c r="B5" s="86"/>
      <c r="C5" s="86"/>
      <c r="D5" s="86"/>
      <c r="E5" s="86"/>
      <c r="F5" s="86"/>
      <c r="G5" s="86"/>
      <c r="H5" s="86"/>
      <c r="I5" s="86"/>
      <c r="J5" s="86"/>
      <c r="K5" s="86"/>
      <c r="L5" s="86"/>
      <c r="M5" s="86"/>
      <c r="N5" s="86"/>
      <c r="O5" s="86"/>
      <c r="P5" s="86"/>
    </row>
    <row r="6" spans="1:16" ht="14.25">
      <c r="A6" s="86"/>
      <c r="B6" s="87"/>
      <c r="C6" s="86"/>
      <c r="D6" s="86"/>
      <c r="E6" s="86"/>
      <c r="F6" s="86"/>
      <c r="G6" s="86"/>
      <c r="H6" s="86"/>
      <c r="I6" s="86"/>
      <c r="J6" s="86"/>
      <c r="K6" s="86"/>
      <c r="L6" s="86"/>
      <c r="M6" s="86"/>
      <c r="N6" s="86"/>
      <c r="O6" s="86"/>
      <c r="P6" s="86"/>
    </row>
    <row r="7" spans="1:16" s="44" customFormat="1" ht="14.25">
      <c r="A7" s="45" t="s">
        <v>71</v>
      </c>
      <c r="B7" s="46"/>
      <c r="C7" s="47"/>
      <c r="D7" s="48"/>
      <c r="E7" s="48"/>
      <c r="F7" s="48"/>
      <c r="G7" s="48"/>
      <c r="H7" s="48"/>
      <c r="I7" s="48"/>
      <c r="J7" s="48"/>
      <c r="K7" s="48"/>
      <c r="L7" s="48"/>
      <c r="M7" s="48"/>
      <c r="N7" s="48"/>
      <c r="O7" s="48"/>
      <c r="P7" s="48"/>
    </row>
    <row r="8" spans="1:16" s="44" customFormat="1" ht="14.25">
      <c r="A8" s="49" t="s">
        <v>133</v>
      </c>
      <c r="B8" s="49"/>
      <c r="C8" s="49"/>
      <c r="D8" s="49"/>
      <c r="E8" s="49"/>
      <c r="F8" s="49"/>
      <c r="G8" s="49"/>
      <c r="H8" s="49"/>
      <c r="I8" s="49"/>
      <c r="J8" s="51"/>
      <c r="K8" s="51"/>
      <c r="L8" s="51"/>
      <c r="M8" s="51"/>
      <c r="N8" s="51"/>
      <c r="O8" s="51"/>
      <c r="P8" s="48"/>
    </row>
    <row r="9" spans="1:16" s="44" customFormat="1" ht="14.25">
      <c r="A9" s="49" t="s">
        <v>72</v>
      </c>
      <c r="B9" s="78"/>
      <c r="C9" s="78"/>
      <c r="D9" s="51"/>
      <c r="E9" s="51"/>
      <c r="F9" s="51"/>
      <c r="G9" s="48"/>
      <c r="H9" s="48"/>
      <c r="I9" s="48"/>
      <c r="J9" s="48"/>
      <c r="K9" s="48"/>
      <c r="L9" s="48"/>
      <c r="M9" s="48"/>
      <c r="N9" s="48"/>
      <c r="O9" s="48"/>
      <c r="P9" s="48"/>
    </row>
    <row r="10" spans="1:16" s="44" customFormat="1" ht="11.25">
      <c r="A10" s="52"/>
      <c r="B10" s="53"/>
      <c r="C10" s="50"/>
      <c r="D10" s="51"/>
      <c r="E10" s="48"/>
      <c r="F10" s="54"/>
      <c r="G10" s="48"/>
      <c r="H10" s="48"/>
      <c r="I10" s="48"/>
      <c r="J10" s="48"/>
      <c r="K10" s="48"/>
      <c r="L10" s="54"/>
      <c r="M10" s="48"/>
      <c r="N10" s="55"/>
      <c r="O10" s="55"/>
      <c r="P10" s="48"/>
    </row>
    <row r="11" spans="1:16" s="44" customFormat="1" ht="14.25">
      <c r="A11" s="49" t="s">
        <v>4</v>
      </c>
      <c r="B11" s="53"/>
      <c r="C11" s="50"/>
      <c r="D11" s="51"/>
      <c r="E11" s="48"/>
      <c r="F11" s="54"/>
      <c r="G11" s="48"/>
      <c r="H11" s="48"/>
      <c r="I11" s="48"/>
      <c r="J11" s="48"/>
      <c r="K11" s="51"/>
      <c r="L11" s="348" t="s">
        <v>39</v>
      </c>
      <c r="M11" s="348"/>
      <c r="N11" s="348"/>
      <c r="O11" s="343">
        <f>P99</f>
        <v>0</v>
      </c>
      <c r="P11" s="343"/>
    </row>
    <row r="12" spans="1:16" s="44" customFormat="1" ht="14.25">
      <c r="A12" s="49"/>
      <c r="B12" s="53"/>
      <c r="C12" s="50"/>
      <c r="D12" s="51"/>
      <c r="E12" s="48"/>
      <c r="F12" s="54"/>
      <c r="G12" s="48"/>
      <c r="H12" s="48"/>
      <c r="I12" s="48"/>
      <c r="J12" s="48"/>
      <c r="K12" s="51"/>
      <c r="L12" s="45" t="s">
        <v>185</v>
      </c>
      <c r="M12" s="51"/>
      <c r="N12" s="55"/>
      <c r="O12" s="55"/>
      <c r="P12" s="51"/>
    </row>
    <row r="13" spans="1:16" ht="11.25">
      <c r="A13" s="92"/>
      <c r="B13" s="88"/>
      <c r="C13" s="93"/>
      <c r="D13" s="91"/>
      <c r="E13" s="90"/>
      <c r="F13" s="94"/>
      <c r="G13" s="90"/>
      <c r="H13" s="90"/>
      <c r="I13" s="90"/>
      <c r="J13" s="90"/>
      <c r="K13" s="90"/>
      <c r="L13" s="94"/>
      <c r="M13" s="90"/>
      <c r="N13" s="95"/>
      <c r="O13" s="90"/>
      <c r="P13" s="90"/>
    </row>
    <row r="14" spans="1:16" ht="11.25">
      <c r="A14" s="92"/>
      <c r="B14" s="88"/>
      <c r="C14" s="93"/>
      <c r="D14" s="91"/>
      <c r="E14" s="90"/>
      <c r="F14" s="94"/>
      <c r="G14" s="90"/>
      <c r="H14" s="90"/>
      <c r="I14" s="90"/>
      <c r="J14" s="90"/>
      <c r="K14" s="90"/>
      <c r="L14" s="94"/>
      <c r="M14" s="90"/>
      <c r="N14" s="95"/>
      <c r="O14" s="90"/>
      <c r="P14" s="90"/>
    </row>
    <row r="15" spans="1:16" ht="12" thickBot="1">
      <c r="A15" s="96"/>
      <c r="B15" s="88"/>
      <c r="C15" s="89"/>
      <c r="D15" s="90"/>
      <c r="E15" s="90"/>
      <c r="F15" s="90"/>
      <c r="G15" s="90"/>
      <c r="H15" s="90"/>
      <c r="I15" s="90"/>
      <c r="J15" s="90"/>
      <c r="K15" s="90"/>
      <c r="L15" s="94"/>
      <c r="M15" s="90"/>
      <c r="N15" s="90"/>
      <c r="O15" s="90"/>
      <c r="P15" s="90"/>
    </row>
    <row r="16" spans="1:16" s="44" customFormat="1" ht="15.75" customHeight="1">
      <c r="A16" s="365" t="s">
        <v>5</v>
      </c>
      <c r="B16" s="367" t="s">
        <v>6</v>
      </c>
      <c r="C16" s="344" t="s">
        <v>7</v>
      </c>
      <c r="D16" s="346" t="s">
        <v>0</v>
      </c>
      <c r="E16" s="369" t="s">
        <v>1</v>
      </c>
      <c r="F16" s="349" t="s">
        <v>8</v>
      </c>
      <c r="G16" s="350"/>
      <c r="H16" s="350"/>
      <c r="I16" s="350"/>
      <c r="J16" s="350"/>
      <c r="K16" s="351"/>
      <c r="L16" s="360" t="s">
        <v>9</v>
      </c>
      <c r="M16" s="350"/>
      <c r="N16" s="350"/>
      <c r="O16" s="350"/>
      <c r="P16" s="351"/>
    </row>
    <row r="17" spans="1:16" s="44" customFormat="1" ht="77.25" customHeight="1">
      <c r="A17" s="366"/>
      <c r="B17" s="368"/>
      <c r="C17" s="345"/>
      <c r="D17" s="347"/>
      <c r="E17" s="370"/>
      <c r="F17" s="106" t="s">
        <v>10</v>
      </c>
      <c r="G17" s="107" t="s">
        <v>40</v>
      </c>
      <c r="H17" s="107" t="s">
        <v>34</v>
      </c>
      <c r="I17" s="107" t="s">
        <v>35</v>
      </c>
      <c r="J17" s="107" t="s">
        <v>36</v>
      </c>
      <c r="K17" s="108" t="s">
        <v>41</v>
      </c>
      <c r="L17" s="109" t="s">
        <v>11</v>
      </c>
      <c r="M17" s="107" t="s">
        <v>34</v>
      </c>
      <c r="N17" s="107" t="s">
        <v>35</v>
      </c>
      <c r="O17" s="107" t="s">
        <v>36</v>
      </c>
      <c r="P17" s="108" t="s">
        <v>42</v>
      </c>
    </row>
    <row r="18" spans="1:16" s="44" customFormat="1" ht="16.5" customHeight="1">
      <c r="A18" s="110"/>
      <c r="B18" s="118"/>
      <c r="C18" s="312" t="s">
        <v>50</v>
      </c>
      <c r="D18" s="119"/>
      <c r="E18" s="120"/>
      <c r="F18" s="121"/>
      <c r="G18" s="122"/>
      <c r="H18" s="122"/>
      <c r="I18" s="122"/>
      <c r="J18" s="122"/>
      <c r="K18" s="120"/>
      <c r="L18" s="121"/>
      <c r="M18" s="122"/>
      <c r="N18" s="122"/>
      <c r="O18" s="122"/>
      <c r="P18" s="120"/>
    </row>
    <row r="19" spans="1:16" s="44" customFormat="1" ht="28.5" customHeight="1">
      <c r="A19" s="110" t="s">
        <v>3</v>
      </c>
      <c r="B19" s="111" t="s">
        <v>21</v>
      </c>
      <c r="C19" s="124" t="s">
        <v>53</v>
      </c>
      <c r="D19" s="112" t="s">
        <v>28</v>
      </c>
      <c r="E19" s="113">
        <v>67</v>
      </c>
      <c r="F19" s="114"/>
      <c r="G19" s="115"/>
      <c r="H19" s="115"/>
      <c r="I19" s="115"/>
      <c r="J19" s="115"/>
      <c r="K19" s="116"/>
      <c r="L19" s="117"/>
      <c r="M19" s="115"/>
      <c r="N19" s="115"/>
      <c r="O19" s="115"/>
      <c r="P19" s="116"/>
    </row>
    <row r="20" spans="1:16" s="44" customFormat="1" ht="15" customHeight="1">
      <c r="A20" s="157"/>
      <c r="B20" s="158"/>
      <c r="C20" s="159" t="s">
        <v>51</v>
      </c>
      <c r="D20" s="160" t="s">
        <v>30</v>
      </c>
      <c r="E20" s="161">
        <f>E19/3*0.075*0.15*0.6</f>
        <v>0.15074999999999997</v>
      </c>
      <c r="F20" s="162"/>
      <c r="G20" s="163"/>
      <c r="H20" s="163"/>
      <c r="I20" s="164"/>
      <c r="J20" s="163"/>
      <c r="K20" s="165"/>
      <c r="L20" s="166"/>
      <c r="M20" s="163"/>
      <c r="N20" s="164"/>
      <c r="O20" s="163"/>
      <c r="P20" s="167"/>
    </row>
    <row r="21" spans="1:16" s="44" customFormat="1" ht="15" customHeight="1">
      <c r="A21" s="157"/>
      <c r="B21" s="158"/>
      <c r="C21" s="159" t="s">
        <v>52</v>
      </c>
      <c r="D21" s="160" t="s">
        <v>30</v>
      </c>
      <c r="E21" s="161">
        <f>E19/3*0.15*0.15*0.4</f>
        <v>0.20099999999999998</v>
      </c>
      <c r="F21" s="162"/>
      <c r="G21" s="163"/>
      <c r="H21" s="163"/>
      <c r="I21" s="164"/>
      <c r="J21" s="163"/>
      <c r="K21" s="165"/>
      <c r="L21" s="166"/>
      <c r="M21" s="163"/>
      <c r="N21" s="164"/>
      <c r="O21" s="163"/>
      <c r="P21" s="167"/>
    </row>
    <row r="22" spans="1:16" s="44" customFormat="1" ht="15.75" customHeight="1">
      <c r="A22" s="157"/>
      <c r="B22" s="158"/>
      <c r="C22" s="159" t="s">
        <v>46</v>
      </c>
      <c r="D22" s="160" t="s">
        <v>47</v>
      </c>
      <c r="E22" s="161">
        <v>1</v>
      </c>
      <c r="F22" s="162"/>
      <c r="G22" s="163"/>
      <c r="H22" s="163"/>
      <c r="I22" s="164"/>
      <c r="J22" s="163"/>
      <c r="K22" s="165"/>
      <c r="L22" s="168"/>
      <c r="M22" s="163"/>
      <c r="N22" s="164"/>
      <c r="O22" s="163"/>
      <c r="P22" s="167"/>
    </row>
    <row r="23" spans="1:16" s="44" customFormat="1" ht="16.5" customHeight="1">
      <c r="A23" s="110"/>
      <c r="B23" s="118"/>
      <c r="C23" s="312" t="s">
        <v>54</v>
      </c>
      <c r="D23" s="119"/>
      <c r="E23" s="125"/>
      <c r="F23" s="121"/>
      <c r="G23" s="122"/>
      <c r="H23" s="122"/>
      <c r="I23" s="122"/>
      <c r="J23" s="122"/>
      <c r="K23" s="120"/>
      <c r="L23" s="126"/>
      <c r="M23" s="122"/>
      <c r="N23" s="122"/>
      <c r="O23" s="122"/>
      <c r="P23" s="120"/>
    </row>
    <row r="24" spans="1:16" s="44" customFormat="1" ht="26.25" customHeight="1">
      <c r="A24" s="110" t="s">
        <v>3</v>
      </c>
      <c r="B24" s="127" t="s">
        <v>78</v>
      </c>
      <c r="C24" s="156" t="s">
        <v>132</v>
      </c>
      <c r="D24" s="112" t="s">
        <v>30</v>
      </c>
      <c r="E24" s="129">
        <v>3.77</v>
      </c>
      <c r="F24" s="130"/>
      <c r="G24" s="115"/>
      <c r="H24" s="131"/>
      <c r="I24" s="131"/>
      <c r="J24" s="131"/>
      <c r="K24" s="132"/>
      <c r="L24" s="133"/>
      <c r="M24" s="131"/>
      <c r="N24" s="131"/>
      <c r="O24" s="131"/>
      <c r="P24" s="132"/>
    </row>
    <row r="25" spans="1:16" s="44" customFormat="1" ht="16.5" customHeight="1">
      <c r="A25" s="110"/>
      <c r="B25" s="118"/>
      <c r="C25" s="312" t="s">
        <v>62</v>
      </c>
      <c r="D25" s="119"/>
      <c r="E25" s="125"/>
      <c r="F25" s="121"/>
      <c r="G25" s="122"/>
      <c r="H25" s="122"/>
      <c r="I25" s="122"/>
      <c r="J25" s="122"/>
      <c r="K25" s="120"/>
      <c r="L25" s="126"/>
      <c r="M25" s="122"/>
      <c r="N25" s="122"/>
      <c r="O25" s="122"/>
      <c r="P25" s="120"/>
    </row>
    <row r="26" spans="1:16" s="44" customFormat="1" ht="24" customHeight="1">
      <c r="A26" s="110" t="s">
        <v>3</v>
      </c>
      <c r="B26" s="169" t="s">
        <v>79</v>
      </c>
      <c r="C26" s="156" t="s">
        <v>75</v>
      </c>
      <c r="D26" s="119" t="s">
        <v>28</v>
      </c>
      <c r="E26" s="113">
        <v>28.8</v>
      </c>
      <c r="F26" s="114"/>
      <c r="G26" s="115"/>
      <c r="H26" s="115"/>
      <c r="I26" s="115"/>
      <c r="J26" s="115"/>
      <c r="K26" s="116"/>
      <c r="L26" s="117"/>
      <c r="M26" s="115"/>
      <c r="N26" s="115"/>
      <c r="O26" s="115"/>
      <c r="P26" s="116"/>
    </row>
    <row r="27" spans="1:16" s="44" customFormat="1" ht="24.75" customHeight="1">
      <c r="A27" s="110" t="s">
        <v>27</v>
      </c>
      <c r="B27" s="169" t="s">
        <v>80</v>
      </c>
      <c r="C27" s="156" t="s">
        <v>76</v>
      </c>
      <c r="D27" s="119" t="s">
        <v>29</v>
      </c>
      <c r="E27" s="113">
        <v>48.6</v>
      </c>
      <c r="F27" s="114"/>
      <c r="G27" s="115"/>
      <c r="H27" s="115"/>
      <c r="I27" s="115"/>
      <c r="J27" s="115"/>
      <c r="K27" s="116"/>
      <c r="L27" s="117"/>
      <c r="M27" s="115"/>
      <c r="N27" s="115"/>
      <c r="O27" s="115"/>
      <c r="P27" s="116"/>
    </row>
    <row r="28" spans="1:16" s="44" customFormat="1" ht="27" customHeight="1">
      <c r="A28" s="110" t="s">
        <v>32</v>
      </c>
      <c r="B28" s="169" t="s">
        <v>81</v>
      </c>
      <c r="C28" s="156" t="s">
        <v>77</v>
      </c>
      <c r="D28" s="119" t="s">
        <v>29</v>
      </c>
      <c r="E28" s="113">
        <v>48.6</v>
      </c>
      <c r="F28" s="114"/>
      <c r="G28" s="115"/>
      <c r="H28" s="115"/>
      <c r="I28" s="115"/>
      <c r="J28" s="115"/>
      <c r="K28" s="116"/>
      <c r="L28" s="117"/>
      <c r="M28" s="115"/>
      <c r="N28" s="115"/>
      <c r="O28" s="115"/>
      <c r="P28" s="116"/>
    </row>
    <row r="29" spans="1:16" s="44" customFormat="1" ht="36.75" customHeight="1">
      <c r="A29" s="110" t="s">
        <v>31</v>
      </c>
      <c r="B29" s="111" t="s">
        <v>21</v>
      </c>
      <c r="C29" s="156" t="s">
        <v>138</v>
      </c>
      <c r="D29" s="119" t="s">
        <v>29</v>
      </c>
      <c r="E29" s="113">
        <v>48.6</v>
      </c>
      <c r="F29" s="114"/>
      <c r="G29" s="115"/>
      <c r="H29" s="115"/>
      <c r="I29" s="115"/>
      <c r="J29" s="115"/>
      <c r="K29" s="116"/>
      <c r="L29" s="117"/>
      <c r="M29" s="115"/>
      <c r="N29" s="115"/>
      <c r="O29" s="115"/>
      <c r="P29" s="116"/>
    </row>
    <row r="30" spans="1:16" s="44" customFormat="1" ht="25.5" customHeight="1">
      <c r="A30" s="110" t="s">
        <v>22</v>
      </c>
      <c r="B30" s="169" t="s">
        <v>82</v>
      </c>
      <c r="C30" s="156" t="s">
        <v>83</v>
      </c>
      <c r="D30" s="119" t="s">
        <v>29</v>
      </c>
      <c r="E30" s="113">
        <v>40.1</v>
      </c>
      <c r="F30" s="114"/>
      <c r="G30" s="115"/>
      <c r="H30" s="115"/>
      <c r="I30" s="115"/>
      <c r="J30" s="115"/>
      <c r="K30" s="116"/>
      <c r="L30" s="117"/>
      <c r="M30" s="115"/>
      <c r="N30" s="115"/>
      <c r="O30" s="115"/>
      <c r="P30" s="116"/>
    </row>
    <row r="31" spans="1:16" s="44" customFormat="1" ht="22.5" customHeight="1">
      <c r="A31" s="110" t="s">
        <v>85</v>
      </c>
      <c r="B31" s="111" t="s">
        <v>21</v>
      </c>
      <c r="C31" s="156" t="s">
        <v>142</v>
      </c>
      <c r="D31" s="119" t="s">
        <v>29</v>
      </c>
      <c r="E31" s="113">
        <v>38.5</v>
      </c>
      <c r="F31" s="114"/>
      <c r="G31" s="115"/>
      <c r="H31" s="115"/>
      <c r="I31" s="115"/>
      <c r="J31" s="115"/>
      <c r="K31" s="116"/>
      <c r="L31" s="117"/>
      <c r="M31" s="115"/>
      <c r="N31" s="115"/>
      <c r="O31" s="115"/>
      <c r="P31" s="116"/>
    </row>
    <row r="32" spans="1:16" s="44" customFormat="1" ht="35.25" customHeight="1">
      <c r="A32" s="110" t="s">
        <v>86</v>
      </c>
      <c r="B32" s="127" t="s">
        <v>64</v>
      </c>
      <c r="C32" s="239" t="s">
        <v>87</v>
      </c>
      <c r="D32" s="240" t="s">
        <v>65</v>
      </c>
      <c r="E32" s="241">
        <v>36</v>
      </c>
      <c r="F32" s="242"/>
      <c r="G32" s="145"/>
      <c r="H32" s="146"/>
      <c r="I32" s="146"/>
      <c r="J32" s="146"/>
      <c r="K32" s="241"/>
      <c r="L32" s="242"/>
      <c r="M32" s="146"/>
      <c r="N32" s="146"/>
      <c r="O32" s="146"/>
      <c r="P32" s="241"/>
    </row>
    <row r="33" spans="1:16" s="44" customFormat="1" ht="15.75" customHeight="1">
      <c r="A33" s="110" t="s">
        <v>89</v>
      </c>
      <c r="B33" s="118" t="s">
        <v>21</v>
      </c>
      <c r="C33" s="175" t="s">
        <v>139</v>
      </c>
      <c r="D33" s="119" t="s">
        <v>30</v>
      </c>
      <c r="E33" s="147">
        <v>2.7</v>
      </c>
      <c r="F33" s="121"/>
      <c r="G33" s="145"/>
      <c r="H33" s="146"/>
      <c r="I33" s="122"/>
      <c r="J33" s="145"/>
      <c r="K33" s="120"/>
      <c r="L33" s="121"/>
      <c r="M33" s="122"/>
      <c r="N33" s="122"/>
      <c r="O33" s="122"/>
      <c r="P33" s="120"/>
    </row>
    <row r="34" spans="1:16" s="44" customFormat="1" ht="26.25" customHeight="1">
      <c r="A34" s="110" t="s">
        <v>90</v>
      </c>
      <c r="B34" s="118" t="s">
        <v>21</v>
      </c>
      <c r="C34" s="128" t="s">
        <v>66</v>
      </c>
      <c r="D34" s="119" t="s">
        <v>30</v>
      </c>
      <c r="E34" s="147">
        <v>21</v>
      </c>
      <c r="F34" s="121"/>
      <c r="G34" s="145"/>
      <c r="H34" s="146"/>
      <c r="I34" s="122"/>
      <c r="J34" s="145"/>
      <c r="K34" s="120"/>
      <c r="L34" s="121"/>
      <c r="M34" s="122"/>
      <c r="N34" s="122"/>
      <c r="O34" s="122"/>
      <c r="P34" s="120"/>
    </row>
    <row r="35" spans="1:16" s="44" customFormat="1" ht="16.5" customHeight="1">
      <c r="A35" s="110"/>
      <c r="B35" s="118"/>
      <c r="C35" s="170" t="s">
        <v>67</v>
      </c>
      <c r="D35" s="171" t="s">
        <v>30</v>
      </c>
      <c r="E35" s="172">
        <f>E34</f>
        <v>21</v>
      </c>
      <c r="F35" s="173"/>
      <c r="G35" s="174"/>
      <c r="H35" s="174"/>
      <c r="I35" s="174"/>
      <c r="J35" s="174"/>
      <c r="K35" s="172"/>
      <c r="L35" s="173"/>
      <c r="M35" s="174"/>
      <c r="N35" s="174"/>
      <c r="O35" s="174"/>
      <c r="P35" s="172"/>
    </row>
    <row r="36" spans="1:16" s="44" customFormat="1" ht="14.25" customHeight="1">
      <c r="A36" s="110"/>
      <c r="B36" s="118"/>
      <c r="C36" s="312" t="s">
        <v>146</v>
      </c>
      <c r="D36" s="119"/>
      <c r="E36" s="125"/>
      <c r="F36" s="121"/>
      <c r="G36" s="122"/>
      <c r="H36" s="122"/>
      <c r="I36" s="122"/>
      <c r="J36" s="122"/>
      <c r="K36" s="120"/>
      <c r="L36" s="126"/>
      <c r="M36" s="122"/>
      <c r="N36" s="122"/>
      <c r="O36" s="122"/>
      <c r="P36" s="120"/>
    </row>
    <row r="37" spans="1:16" s="44" customFormat="1" ht="26.25" customHeight="1">
      <c r="A37" s="110" t="s">
        <v>3</v>
      </c>
      <c r="B37" s="127" t="s">
        <v>21</v>
      </c>
      <c r="C37" s="156" t="s">
        <v>180</v>
      </c>
      <c r="D37" s="171" t="s">
        <v>47</v>
      </c>
      <c r="E37" s="129">
        <v>1</v>
      </c>
      <c r="F37" s="130"/>
      <c r="G37" s="115"/>
      <c r="H37" s="131"/>
      <c r="I37" s="131"/>
      <c r="J37" s="131"/>
      <c r="K37" s="132"/>
      <c r="L37" s="133"/>
      <c r="M37" s="131"/>
      <c r="N37" s="131"/>
      <c r="O37" s="131"/>
      <c r="P37" s="132"/>
    </row>
    <row r="38" spans="1:16" s="44" customFormat="1" ht="14.25" customHeight="1">
      <c r="A38" s="157"/>
      <c r="B38" s="233"/>
      <c r="C38" s="176" t="s">
        <v>46</v>
      </c>
      <c r="D38" s="171" t="s">
        <v>47</v>
      </c>
      <c r="E38" s="177">
        <f>E37*1.35</f>
        <v>1.35</v>
      </c>
      <c r="F38" s="178"/>
      <c r="G38" s="179"/>
      <c r="H38" s="179"/>
      <c r="I38" s="180"/>
      <c r="J38" s="179"/>
      <c r="K38" s="181"/>
      <c r="L38" s="182"/>
      <c r="M38" s="179"/>
      <c r="N38" s="180"/>
      <c r="O38" s="179"/>
      <c r="P38" s="183"/>
    </row>
    <row r="39" spans="1:16" s="44" customFormat="1" ht="24.75" customHeight="1">
      <c r="A39" s="110" t="s">
        <v>27</v>
      </c>
      <c r="B39" s="127" t="s">
        <v>21</v>
      </c>
      <c r="C39" s="277" t="s">
        <v>148</v>
      </c>
      <c r="D39" s="190" t="s">
        <v>149</v>
      </c>
      <c r="E39" s="129">
        <v>9</v>
      </c>
      <c r="F39" s="130"/>
      <c r="G39" s="115"/>
      <c r="H39" s="131"/>
      <c r="I39" s="131"/>
      <c r="J39" s="131"/>
      <c r="K39" s="132"/>
      <c r="L39" s="133"/>
      <c r="M39" s="131"/>
      <c r="N39" s="131"/>
      <c r="O39" s="131"/>
      <c r="P39" s="132"/>
    </row>
    <row r="40" spans="1:16" s="44" customFormat="1" ht="14.25" customHeight="1">
      <c r="A40" s="110"/>
      <c r="B40" s="127"/>
      <c r="C40" s="260" t="s">
        <v>145</v>
      </c>
      <c r="D40" s="119" t="s">
        <v>30</v>
      </c>
      <c r="E40" s="129">
        <v>2.77</v>
      </c>
      <c r="F40" s="130"/>
      <c r="G40" s="278"/>
      <c r="H40" s="278"/>
      <c r="I40" s="131"/>
      <c r="J40" s="278"/>
      <c r="K40" s="132"/>
      <c r="L40" s="279"/>
      <c r="M40" s="278"/>
      <c r="N40" s="131"/>
      <c r="O40" s="278"/>
      <c r="P40" s="280"/>
    </row>
    <row r="41" spans="1:16" s="44" customFormat="1" ht="27" customHeight="1">
      <c r="A41" s="110"/>
      <c r="B41" s="118"/>
      <c r="C41" s="184" t="s">
        <v>91</v>
      </c>
      <c r="D41" s="160" t="s">
        <v>26</v>
      </c>
      <c r="E41" s="185">
        <v>74</v>
      </c>
      <c r="F41" s="186"/>
      <c r="G41" s="187"/>
      <c r="H41" s="187"/>
      <c r="I41" s="187"/>
      <c r="J41" s="187"/>
      <c r="K41" s="188"/>
      <c r="L41" s="189"/>
      <c r="M41" s="187"/>
      <c r="N41" s="187"/>
      <c r="O41" s="187"/>
      <c r="P41" s="188"/>
    </row>
    <row r="42" spans="1:16" s="44" customFormat="1" ht="13.5" customHeight="1">
      <c r="A42" s="110"/>
      <c r="B42" s="118"/>
      <c r="C42" s="184" t="s">
        <v>55</v>
      </c>
      <c r="D42" s="160" t="s">
        <v>48</v>
      </c>
      <c r="E42" s="185">
        <v>2</v>
      </c>
      <c r="F42" s="186"/>
      <c r="G42" s="187"/>
      <c r="H42" s="187"/>
      <c r="I42" s="187"/>
      <c r="J42" s="187"/>
      <c r="K42" s="188"/>
      <c r="L42" s="189"/>
      <c r="M42" s="187"/>
      <c r="N42" s="187"/>
      <c r="O42" s="187"/>
      <c r="P42" s="188"/>
    </row>
    <row r="43" spans="1:16" s="44" customFormat="1" ht="13.5" customHeight="1">
      <c r="A43" s="110"/>
      <c r="B43" s="118"/>
      <c r="C43" s="184" t="s">
        <v>179</v>
      </c>
      <c r="D43" s="160" t="s">
        <v>29</v>
      </c>
      <c r="E43" s="185">
        <v>2</v>
      </c>
      <c r="F43" s="186"/>
      <c r="G43" s="187"/>
      <c r="H43" s="187"/>
      <c r="I43" s="187"/>
      <c r="J43" s="187"/>
      <c r="K43" s="188"/>
      <c r="L43" s="189"/>
      <c r="M43" s="187"/>
      <c r="N43" s="187"/>
      <c r="O43" s="187"/>
      <c r="P43" s="188"/>
    </row>
    <row r="44" spans="1:16" s="44" customFormat="1" ht="13.5" customHeight="1">
      <c r="A44" s="110"/>
      <c r="B44" s="118"/>
      <c r="C44" s="184" t="s">
        <v>56</v>
      </c>
      <c r="D44" s="160" t="s">
        <v>48</v>
      </c>
      <c r="E44" s="185">
        <v>1</v>
      </c>
      <c r="F44" s="186"/>
      <c r="G44" s="187"/>
      <c r="H44" s="187"/>
      <c r="I44" s="187"/>
      <c r="J44" s="187"/>
      <c r="K44" s="188"/>
      <c r="L44" s="189"/>
      <c r="M44" s="187"/>
      <c r="N44" s="187"/>
      <c r="O44" s="187"/>
      <c r="P44" s="188"/>
    </row>
    <row r="45" spans="1:16" s="44" customFormat="1" ht="25.5" customHeight="1">
      <c r="A45" s="110"/>
      <c r="B45" s="118"/>
      <c r="C45" s="312" t="s">
        <v>150</v>
      </c>
      <c r="D45" s="119"/>
      <c r="E45" s="125"/>
      <c r="F45" s="121"/>
      <c r="G45" s="122"/>
      <c r="H45" s="122"/>
      <c r="I45" s="122"/>
      <c r="J45" s="122"/>
      <c r="K45" s="120"/>
      <c r="L45" s="126"/>
      <c r="M45" s="122"/>
      <c r="N45" s="122"/>
      <c r="O45" s="122"/>
      <c r="P45" s="120"/>
    </row>
    <row r="46" spans="1:16" s="44" customFormat="1" ht="25.5" customHeight="1">
      <c r="A46" s="134" t="s">
        <v>3</v>
      </c>
      <c r="B46" s="138" t="s">
        <v>57</v>
      </c>
      <c r="C46" s="139" t="s">
        <v>131</v>
      </c>
      <c r="D46" s="140" t="s">
        <v>29</v>
      </c>
      <c r="E46" s="141">
        <v>59.6</v>
      </c>
      <c r="F46" s="142"/>
      <c r="G46" s="136"/>
      <c r="H46" s="136"/>
      <c r="I46" s="136"/>
      <c r="J46" s="136"/>
      <c r="K46" s="143"/>
      <c r="L46" s="144"/>
      <c r="M46" s="136"/>
      <c r="N46" s="136"/>
      <c r="O46" s="136"/>
      <c r="P46" s="143"/>
    </row>
    <row r="47" spans="1:16" s="44" customFormat="1" ht="49.5" customHeight="1">
      <c r="A47" s="137"/>
      <c r="B47" s="111"/>
      <c r="C47" s="184" t="s">
        <v>147</v>
      </c>
      <c r="D47" s="160" t="s">
        <v>48</v>
      </c>
      <c r="E47" s="192">
        <f>0.25*E46</f>
        <v>14.9</v>
      </c>
      <c r="F47" s="162"/>
      <c r="G47" s="164"/>
      <c r="H47" s="164"/>
      <c r="I47" s="174"/>
      <c r="J47" s="164"/>
      <c r="K47" s="165"/>
      <c r="L47" s="168"/>
      <c r="M47" s="164"/>
      <c r="N47" s="164"/>
      <c r="O47" s="164"/>
      <c r="P47" s="165"/>
    </row>
    <row r="48" spans="1:16" s="44" customFormat="1" ht="15" customHeight="1">
      <c r="A48" s="110"/>
      <c r="B48" s="118"/>
      <c r="C48" s="312" t="s">
        <v>58</v>
      </c>
      <c r="D48" s="119"/>
      <c r="E48" s="120"/>
      <c r="F48" s="121"/>
      <c r="G48" s="122"/>
      <c r="H48" s="122"/>
      <c r="I48" s="122"/>
      <c r="J48" s="122"/>
      <c r="K48" s="120"/>
      <c r="L48" s="121"/>
      <c r="M48" s="122"/>
      <c r="N48" s="122"/>
      <c r="O48" s="122"/>
      <c r="P48" s="120"/>
    </row>
    <row r="49" spans="1:16" s="44" customFormat="1" ht="27" customHeight="1">
      <c r="A49" s="110" t="s">
        <v>3</v>
      </c>
      <c r="B49" s="111" t="s">
        <v>59</v>
      </c>
      <c r="C49" s="124" t="s">
        <v>151</v>
      </c>
      <c r="D49" s="112" t="s">
        <v>60</v>
      </c>
      <c r="E49" s="113">
        <v>805</v>
      </c>
      <c r="F49" s="114"/>
      <c r="G49" s="115"/>
      <c r="H49" s="115"/>
      <c r="I49" s="115"/>
      <c r="J49" s="115"/>
      <c r="K49" s="116"/>
      <c r="L49" s="117"/>
      <c r="M49" s="115"/>
      <c r="N49" s="115"/>
      <c r="O49" s="115"/>
      <c r="P49" s="116"/>
    </row>
    <row r="50" spans="1:16" s="44" customFormat="1" ht="13.5" customHeight="1">
      <c r="A50" s="110"/>
      <c r="B50" s="111"/>
      <c r="C50" s="191" t="s">
        <v>61</v>
      </c>
      <c r="D50" s="160" t="s">
        <v>26</v>
      </c>
      <c r="E50" s="161">
        <f>E49*1.1</f>
        <v>885.5000000000001</v>
      </c>
      <c r="F50" s="162"/>
      <c r="G50" s="163"/>
      <c r="H50" s="163"/>
      <c r="I50" s="164"/>
      <c r="J50" s="163"/>
      <c r="K50" s="165"/>
      <c r="L50" s="166"/>
      <c r="M50" s="163"/>
      <c r="N50" s="164"/>
      <c r="O50" s="163"/>
      <c r="P50" s="167"/>
    </row>
    <row r="51" spans="1:16" s="44" customFormat="1" ht="13.5" customHeight="1">
      <c r="A51" s="110"/>
      <c r="B51" s="111"/>
      <c r="C51" s="191" t="s">
        <v>92</v>
      </c>
      <c r="D51" s="160" t="s">
        <v>30</v>
      </c>
      <c r="E51" s="161">
        <f>E49*0.0005</f>
        <v>0.4025</v>
      </c>
      <c r="F51" s="162"/>
      <c r="G51" s="163"/>
      <c r="H51" s="163"/>
      <c r="I51" s="164"/>
      <c r="J51" s="163"/>
      <c r="K51" s="165"/>
      <c r="L51" s="166"/>
      <c r="M51" s="163"/>
      <c r="N51" s="164"/>
      <c r="O51" s="163"/>
      <c r="P51" s="167"/>
    </row>
    <row r="52" spans="1:16" s="44" customFormat="1" ht="15" customHeight="1">
      <c r="A52" s="110"/>
      <c r="B52" s="111"/>
      <c r="C52" s="312" t="s">
        <v>93</v>
      </c>
      <c r="D52" s="112"/>
      <c r="E52" s="113"/>
      <c r="F52" s="114"/>
      <c r="G52" s="115"/>
      <c r="H52" s="115"/>
      <c r="I52" s="115"/>
      <c r="J52" s="115"/>
      <c r="K52" s="116"/>
      <c r="L52" s="117"/>
      <c r="M52" s="115"/>
      <c r="N52" s="115"/>
      <c r="O52" s="115"/>
      <c r="P52" s="116"/>
    </row>
    <row r="53" spans="1:16" s="44" customFormat="1" ht="17.25" customHeight="1">
      <c r="A53" s="110" t="s">
        <v>3</v>
      </c>
      <c r="B53" s="111" t="s">
        <v>21</v>
      </c>
      <c r="C53" s="124" t="s">
        <v>94</v>
      </c>
      <c r="D53" s="112" t="s">
        <v>29</v>
      </c>
      <c r="E53" s="113">
        <v>25.3</v>
      </c>
      <c r="F53" s="114"/>
      <c r="G53" s="115"/>
      <c r="H53" s="115"/>
      <c r="I53" s="115"/>
      <c r="J53" s="115"/>
      <c r="K53" s="116"/>
      <c r="L53" s="117"/>
      <c r="M53" s="115"/>
      <c r="N53" s="115"/>
      <c r="O53" s="115"/>
      <c r="P53" s="116"/>
    </row>
    <row r="54" spans="1:16" s="44" customFormat="1" ht="13.5" customHeight="1">
      <c r="A54" s="110"/>
      <c r="B54" s="111"/>
      <c r="C54" s="191" t="s">
        <v>95</v>
      </c>
      <c r="D54" s="193" t="s">
        <v>29</v>
      </c>
      <c r="E54" s="161">
        <f>E53*2.5</f>
        <v>63.25</v>
      </c>
      <c r="F54" s="162"/>
      <c r="G54" s="163"/>
      <c r="H54" s="163"/>
      <c r="I54" s="164"/>
      <c r="J54" s="163"/>
      <c r="K54" s="165"/>
      <c r="L54" s="166"/>
      <c r="M54" s="163"/>
      <c r="N54" s="164"/>
      <c r="O54" s="163"/>
      <c r="P54" s="167"/>
    </row>
    <row r="55" spans="1:16" s="44" customFormat="1" ht="13.5" customHeight="1">
      <c r="A55" s="110"/>
      <c r="B55" s="111"/>
      <c r="C55" s="191" t="s">
        <v>181</v>
      </c>
      <c r="D55" s="160" t="s">
        <v>30</v>
      </c>
      <c r="E55" s="161">
        <f>E53*0.4</f>
        <v>10.120000000000001</v>
      </c>
      <c r="F55" s="162"/>
      <c r="G55" s="163"/>
      <c r="H55" s="163"/>
      <c r="I55" s="164"/>
      <c r="J55" s="163"/>
      <c r="K55" s="165"/>
      <c r="L55" s="166"/>
      <c r="M55" s="163"/>
      <c r="N55" s="164"/>
      <c r="O55" s="163"/>
      <c r="P55" s="167"/>
    </row>
    <row r="56" spans="1:16" s="44" customFormat="1" ht="27" customHeight="1">
      <c r="A56" s="110"/>
      <c r="B56" s="111"/>
      <c r="C56" s="312" t="s">
        <v>152</v>
      </c>
      <c r="D56" s="112"/>
      <c r="E56" s="113"/>
      <c r="F56" s="114"/>
      <c r="G56" s="115"/>
      <c r="H56" s="115"/>
      <c r="I56" s="115"/>
      <c r="J56" s="115"/>
      <c r="K56" s="116"/>
      <c r="L56" s="117"/>
      <c r="M56" s="115"/>
      <c r="N56" s="115"/>
      <c r="O56" s="115"/>
      <c r="P56" s="116"/>
    </row>
    <row r="57" spans="1:16" s="44" customFormat="1" ht="23.25" customHeight="1">
      <c r="A57" s="110" t="s">
        <v>3</v>
      </c>
      <c r="B57" s="111" t="s">
        <v>21</v>
      </c>
      <c r="C57" s="124" t="s">
        <v>156</v>
      </c>
      <c r="D57" s="195" t="s">
        <v>28</v>
      </c>
      <c r="E57" s="113">
        <v>89.3</v>
      </c>
      <c r="F57" s="114"/>
      <c r="G57" s="115"/>
      <c r="H57" s="115"/>
      <c r="I57" s="115"/>
      <c r="J57" s="115"/>
      <c r="K57" s="116"/>
      <c r="L57" s="117"/>
      <c r="M57" s="115"/>
      <c r="N57" s="115"/>
      <c r="O57" s="115"/>
      <c r="P57" s="116"/>
    </row>
    <row r="58" spans="1:16" s="44" customFormat="1" ht="15" customHeight="1">
      <c r="A58" s="110"/>
      <c r="B58" s="111"/>
      <c r="C58" s="191" t="s">
        <v>161</v>
      </c>
      <c r="D58" s="160" t="s">
        <v>26</v>
      </c>
      <c r="E58" s="161">
        <v>14</v>
      </c>
      <c r="F58" s="162"/>
      <c r="G58" s="163"/>
      <c r="H58" s="163"/>
      <c r="I58" s="164"/>
      <c r="J58" s="163"/>
      <c r="K58" s="165"/>
      <c r="L58" s="166"/>
      <c r="M58" s="163"/>
      <c r="N58" s="164"/>
      <c r="O58" s="163"/>
      <c r="P58" s="167"/>
    </row>
    <row r="59" spans="1:16" s="44" customFormat="1" ht="25.5" customHeight="1">
      <c r="A59" s="282"/>
      <c r="B59" s="199"/>
      <c r="C59" s="194" t="s">
        <v>155</v>
      </c>
      <c r="D59" s="160" t="s">
        <v>26</v>
      </c>
      <c r="E59" s="283">
        <v>28</v>
      </c>
      <c r="F59" s="284"/>
      <c r="G59" s="285"/>
      <c r="H59" s="285"/>
      <c r="I59" s="286"/>
      <c r="J59" s="285"/>
      <c r="K59" s="287"/>
      <c r="L59" s="288"/>
      <c r="M59" s="285"/>
      <c r="N59" s="286"/>
      <c r="O59" s="285"/>
      <c r="P59" s="289"/>
    </row>
    <row r="60" spans="1:16" s="44" customFormat="1" ht="15.75" customHeight="1">
      <c r="A60" s="110"/>
      <c r="B60" s="111"/>
      <c r="C60" s="191" t="s">
        <v>153</v>
      </c>
      <c r="D60" s="160" t="s">
        <v>26</v>
      </c>
      <c r="E60" s="161">
        <v>30</v>
      </c>
      <c r="F60" s="162"/>
      <c r="G60" s="163"/>
      <c r="H60" s="163"/>
      <c r="I60" s="164"/>
      <c r="J60" s="163"/>
      <c r="K60" s="165"/>
      <c r="L60" s="166"/>
      <c r="M60" s="163"/>
      <c r="N60" s="164"/>
      <c r="O60" s="163"/>
      <c r="P60" s="167"/>
    </row>
    <row r="61" spans="1:16" s="44" customFormat="1" ht="38.25" customHeight="1">
      <c r="A61" s="110" t="s">
        <v>27</v>
      </c>
      <c r="B61" s="199" t="s">
        <v>102</v>
      </c>
      <c r="C61" s="124" t="s">
        <v>160</v>
      </c>
      <c r="D61" s="195" t="s">
        <v>29</v>
      </c>
      <c r="E61" s="113">
        <v>50.6</v>
      </c>
      <c r="F61" s="114"/>
      <c r="G61" s="115"/>
      <c r="H61" s="115"/>
      <c r="I61" s="115"/>
      <c r="J61" s="115"/>
      <c r="K61" s="116"/>
      <c r="L61" s="117"/>
      <c r="M61" s="115"/>
      <c r="N61" s="115"/>
      <c r="O61" s="115"/>
      <c r="P61" s="116"/>
    </row>
    <row r="62" spans="1:16" s="44" customFormat="1" ht="24" customHeight="1">
      <c r="A62" s="110"/>
      <c r="B62" s="111"/>
      <c r="C62" s="194" t="s">
        <v>158</v>
      </c>
      <c r="D62" s="160" t="s">
        <v>29</v>
      </c>
      <c r="E62" s="161">
        <f>E61*1.15</f>
        <v>58.19</v>
      </c>
      <c r="F62" s="162"/>
      <c r="G62" s="163"/>
      <c r="H62" s="163"/>
      <c r="I62" s="164"/>
      <c r="J62" s="163"/>
      <c r="K62" s="165"/>
      <c r="L62" s="166"/>
      <c r="M62" s="163"/>
      <c r="N62" s="164"/>
      <c r="O62" s="163"/>
      <c r="P62" s="167"/>
    </row>
    <row r="63" spans="1:16" s="44" customFormat="1" ht="25.5" customHeight="1">
      <c r="A63" s="110"/>
      <c r="B63" s="111"/>
      <c r="C63" s="194" t="s">
        <v>159</v>
      </c>
      <c r="D63" s="160" t="s">
        <v>29</v>
      </c>
      <c r="E63" s="161">
        <f>E61*1.15</f>
        <v>58.19</v>
      </c>
      <c r="F63" s="162"/>
      <c r="G63" s="163"/>
      <c r="H63" s="163"/>
      <c r="I63" s="164"/>
      <c r="J63" s="163"/>
      <c r="K63" s="165"/>
      <c r="L63" s="166"/>
      <c r="M63" s="163"/>
      <c r="N63" s="164"/>
      <c r="O63" s="163"/>
      <c r="P63" s="167"/>
    </row>
    <row r="64" spans="1:16" s="44" customFormat="1" ht="14.25" customHeight="1">
      <c r="A64" s="110"/>
      <c r="B64" s="111"/>
      <c r="C64" s="191" t="s">
        <v>99</v>
      </c>
      <c r="D64" s="160" t="s">
        <v>26</v>
      </c>
      <c r="E64" s="161">
        <f>E61*15</f>
        <v>759</v>
      </c>
      <c r="F64" s="162"/>
      <c r="G64" s="163"/>
      <c r="H64" s="163"/>
      <c r="I64" s="164"/>
      <c r="J64" s="163"/>
      <c r="K64" s="165"/>
      <c r="L64" s="166"/>
      <c r="M64" s="163"/>
      <c r="N64" s="164"/>
      <c r="O64" s="163"/>
      <c r="P64" s="167"/>
    </row>
    <row r="65" spans="1:16" s="44" customFormat="1" ht="14.25" customHeight="1">
      <c r="A65" s="110"/>
      <c r="B65" s="111"/>
      <c r="C65" s="191" t="s">
        <v>100</v>
      </c>
      <c r="D65" s="160" t="s">
        <v>48</v>
      </c>
      <c r="E65" s="161">
        <f>E61*0.3</f>
        <v>15.18</v>
      </c>
      <c r="F65" s="162"/>
      <c r="G65" s="163"/>
      <c r="H65" s="163"/>
      <c r="I65" s="164"/>
      <c r="J65" s="163"/>
      <c r="K65" s="165"/>
      <c r="L65" s="166"/>
      <c r="M65" s="163"/>
      <c r="N65" s="164"/>
      <c r="O65" s="163"/>
      <c r="P65" s="167"/>
    </row>
    <row r="66" spans="1:16" s="44" customFormat="1" ht="15.75" customHeight="1">
      <c r="A66" s="110"/>
      <c r="B66" s="111"/>
      <c r="C66" s="191" t="s">
        <v>101</v>
      </c>
      <c r="D66" s="160" t="s">
        <v>47</v>
      </c>
      <c r="E66" s="161">
        <f>E61*1</f>
        <v>50.6</v>
      </c>
      <c r="F66" s="162"/>
      <c r="G66" s="163"/>
      <c r="H66" s="163"/>
      <c r="I66" s="164"/>
      <c r="J66" s="163"/>
      <c r="K66" s="165"/>
      <c r="L66" s="166"/>
      <c r="M66" s="163"/>
      <c r="N66" s="164"/>
      <c r="O66" s="163"/>
      <c r="P66" s="167"/>
    </row>
    <row r="67" spans="1:16" s="44" customFormat="1" ht="27" customHeight="1">
      <c r="A67" s="196" t="s">
        <v>32</v>
      </c>
      <c r="B67" s="236" t="s">
        <v>103</v>
      </c>
      <c r="C67" s="244" t="s">
        <v>108</v>
      </c>
      <c r="D67" s="245" t="s">
        <v>29</v>
      </c>
      <c r="E67" s="197">
        <v>50.6</v>
      </c>
      <c r="F67" s="246"/>
      <c r="G67" s="207"/>
      <c r="H67" s="247"/>
      <c r="I67" s="198"/>
      <c r="J67" s="247"/>
      <c r="K67" s="248"/>
      <c r="L67" s="249"/>
      <c r="M67" s="247"/>
      <c r="N67" s="247"/>
      <c r="O67" s="247"/>
      <c r="P67" s="248"/>
    </row>
    <row r="68" spans="1:16" s="44" customFormat="1" ht="24" customHeight="1">
      <c r="A68" s="200"/>
      <c r="B68" s="237"/>
      <c r="C68" s="250" t="s">
        <v>104</v>
      </c>
      <c r="D68" s="251" t="s">
        <v>29</v>
      </c>
      <c r="E68" s="252">
        <f>1.05*E67</f>
        <v>53.13</v>
      </c>
      <c r="F68" s="253"/>
      <c r="G68" s="254"/>
      <c r="H68" s="254"/>
      <c r="I68" s="254"/>
      <c r="J68" s="254"/>
      <c r="K68" s="255"/>
      <c r="L68" s="256"/>
      <c r="M68" s="254"/>
      <c r="N68" s="254"/>
      <c r="O68" s="254"/>
      <c r="P68" s="255"/>
    </row>
    <row r="69" spans="1:16" s="44" customFormat="1" ht="14.25" customHeight="1">
      <c r="A69" s="200"/>
      <c r="B69" s="237"/>
      <c r="C69" s="257" t="s">
        <v>106</v>
      </c>
      <c r="D69" s="251" t="s">
        <v>26</v>
      </c>
      <c r="E69" s="252">
        <f>0.3*E67/12</f>
        <v>1.265</v>
      </c>
      <c r="F69" s="253"/>
      <c r="G69" s="254"/>
      <c r="H69" s="254"/>
      <c r="I69" s="254"/>
      <c r="J69" s="254"/>
      <c r="K69" s="255"/>
      <c r="L69" s="256"/>
      <c r="M69" s="254"/>
      <c r="N69" s="254"/>
      <c r="O69" s="254"/>
      <c r="P69" s="255"/>
    </row>
    <row r="70" spans="1:16" s="44" customFormat="1" ht="15" customHeight="1">
      <c r="A70" s="200"/>
      <c r="B70" s="237"/>
      <c r="C70" s="257" t="s">
        <v>107</v>
      </c>
      <c r="D70" s="251" t="s">
        <v>28</v>
      </c>
      <c r="E70" s="252">
        <f>E67/2</f>
        <v>25.3</v>
      </c>
      <c r="F70" s="253"/>
      <c r="G70" s="254"/>
      <c r="H70" s="254"/>
      <c r="I70" s="254"/>
      <c r="J70" s="254"/>
      <c r="K70" s="255"/>
      <c r="L70" s="256"/>
      <c r="M70" s="254"/>
      <c r="N70" s="254"/>
      <c r="O70" s="254"/>
      <c r="P70" s="255"/>
    </row>
    <row r="71" spans="1:16" s="44" customFormat="1" ht="24.75" customHeight="1">
      <c r="A71" s="110" t="s">
        <v>31</v>
      </c>
      <c r="B71" s="169" t="s">
        <v>109</v>
      </c>
      <c r="C71" s="258" t="s">
        <v>110</v>
      </c>
      <c r="D71" s="119" t="s">
        <v>111</v>
      </c>
      <c r="E71" s="259">
        <v>28.8</v>
      </c>
      <c r="F71" s="121"/>
      <c r="G71" s="145"/>
      <c r="H71" s="122"/>
      <c r="I71" s="122"/>
      <c r="J71" s="122"/>
      <c r="K71" s="120"/>
      <c r="L71" s="126"/>
      <c r="M71" s="122"/>
      <c r="N71" s="122"/>
      <c r="O71" s="122"/>
      <c r="P71" s="120"/>
    </row>
    <row r="72" spans="1:16" s="44" customFormat="1" ht="15.75" customHeight="1">
      <c r="A72" s="157"/>
      <c r="B72" s="233"/>
      <c r="C72" s="260" t="s">
        <v>112</v>
      </c>
      <c r="D72" s="171" t="s">
        <v>111</v>
      </c>
      <c r="E72" s="261">
        <f>1.05*E71</f>
        <v>30.240000000000002</v>
      </c>
      <c r="F72" s="173"/>
      <c r="G72" s="174"/>
      <c r="H72" s="174"/>
      <c r="I72" s="174"/>
      <c r="J72" s="174"/>
      <c r="K72" s="172"/>
      <c r="L72" s="262"/>
      <c r="M72" s="174"/>
      <c r="N72" s="174"/>
      <c r="O72" s="174"/>
      <c r="P72" s="172"/>
    </row>
    <row r="73" spans="1:16" s="44" customFormat="1" ht="14.25" customHeight="1">
      <c r="A73" s="157"/>
      <c r="B73" s="233"/>
      <c r="C73" s="260" t="s">
        <v>113</v>
      </c>
      <c r="D73" s="171" t="s">
        <v>26</v>
      </c>
      <c r="E73" s="261">
        <f>E71/0.4</f>
        <v>72</v>
      </c>
      <c r="F73" s="173"/>
      <c r="G73" s="174"/>
      <c r="H73" s="174"/>
      <c r="I73" s="174"/>
      <c r="J73" s="174"/>
      <c r="K73" s="172"/>
      <c r="L73" s="262"/>
      <c r="M73" s="174"/>
      <c r="N73" s="174"/>
      <c r="O73" s="174"/>
      <c r="P73" s="172"/>
    </row>
    <row r="74" spans="1:16" s="44" customFormat="1" ht="15.75" customHeight="1">
      <c r="A74" s="157"/>
      <c r="B74" s="233"/>
      <c r="C74" s="263" t="s">
        <v>114</v>
      </c>
      <c r="D74" s="171" t="s">
        <v>26</v>
      </c>
      <c r="E74" s="261">
        <f>(E71*0.15)*0.1/2.5</f>
        <v>0.1728</v>
      </c>
      <c r="F74" s="173"/>
      <c r="G74" s="174"/>
      <c r="H74" s="174"/>
      <c r="I74" s="174"/>
      <c r="J74" s="174"/>
      <c r="K74" s="172"/>
      <c r="L74" s="262"/>
      <c r="M74" s="174"/>
      <c r="N74" s="174"/>
      <c r="O74" s="174"/>
      <c r="P74" s="172"/>
    </row>
    <row r="75" spans="1:16" s="44" customFormat="1" ht="15.75" customHeight="1">
      <c r="A75" s="157"/>
      <c r="B75" s="233"/>
      <c r="C75" s="260" t="s">
        <v>115</v>
      </c>
      <c r="D75" s="171" t="s">
        <v>111</v>
      </c>
      <c r="E75" s="261">
        <f>0.03*E71</f>
        <v>0.864</v>
      </c>
      <c r="F75" s="173"/>
      <c r="G75" s="174"/>
      <c r="H75" s="174"/>
      <c r="I75" s="174"/>
      <c r="J75" s="174"/>
      <c r="K75" s="172"/>
      <c r="L75" s="262"/>
      <c r="M75" s="174"/>
      <c r="N75" s="174"/>
      <c r="O75" s="174"/>
      <c r="P75" s="172"/>
    </row>
    <row r="76" spans="1:16" s="44" customFormat="1" ht="15.75" customHeight="1">
      <c r="A76" s="157"/>
      <c r="B76" s="233"/>
      <c r="C76" s="264" t="s">
        <v>116</v>
      </c>
      <c r="D76" s="171" t="s">
        <v>26</v>
      </c>
      <c r="E76" s="261">
        <f>(E71*0.2*0.2)/2.7</f>
        <v>0.4266666666666667</v>
      </c>
      <c r="F76" s="173"/>
      <c r="G76" s="174"/>
      <c r="H76" s="174"/>
      <c r="I76" s="174"/>
      <c r="J76" s="174"/>
      <c r="K76" s="172"/>
      <c r="L76" s="262"/>
      <c r="M76" s="174"/>
      <c r="N76" s="174"/>
      <c r="O76" s="174"/>
      <c r="P76" s="172"/>
    </row>
    <row r="77" spans="1:16" s="44" customFormat="1" ht="23.25" customHeight="1">
      <c r="A77" s="157"/>
      <c r="B77" s="233"/>
      <c r="C77" s="265" t="s">
        <v>117</v>
      </c>
      <c r="D77" s="171" t="s">
        <v>118</v>
      </c>
      <c r="E77" s="161">
        <f>0.1*E71</f>
        <v>2.8800000000000003</v>
      </c>
      <c r="F77" s="173"/>
      <c r="G77" s="174"/>
      <c r="H77" s="174"/>
      <c r="I77" s="174"/>
      <c r="J77" s="174"/>
      <c r="K77" s="172"/>
      <c r="L77" s="262"/>
      <c r="M77" s="174"/>
      <c r="N77" s="174"/>
      <c r="O77" s="174"/>
      <c r="P77" s="172"/>
    </row>
    <row r="78" spans="1:16" s="44" customFormat="1" ht="15.75" customHeight="1">
      <c r="A78" s="110"/>
      <c r="B78" s="111"/>
      <c r="C78" s="312" t="s">
        <v>122</v>
      </c>
      <c r="D78" s="112"/>
      <c r="E78" s="113"/>
      <c r="F78" s="114"/>
      <c r="G78" s="115"/>
      <c r="H78" s="115"/>
      <c r="I78" s="115"/>
      <c r="J78" s="115"/>
      <c r="K78" s="116"/>
      <c r="L78" s="117"/>
      <c r="M78" s="115"/>
      <c r="N78" s="115"/>
      <c r="O78" s="115"/>
      <c r="P78" s="116"/>
    </row>
    <row r="79" spans="1:16" s="44" customFormat="1" ht="21.75" customHeight="1">
      <c r="A79" s="110" t="s">
        <v>3</v>
      </c>
      <c r="B79" s="169" t="s">
        <v>125</v>
      </c>
      <c r="C79" s="148" t="s">
        <v>126</v>
      </c>
      <c r="D79" s="119" t="s">
        <v>29</v>
      </c>
      <c r="E79" s="125">
        <v>2.1</v>
      </c>
      <c r="F79" s="121"/>
      <c r="G79" s="145"/>
      <c r="H79" s="122"/>
      <c r="I79" s="122"/>
      <c r="J79" s="122"/>
      <c r="K79" s="120"/>
      <c r="L79" s="126"/>
      <c r="M79" s="122"/>
      <c r="N79" s="122"/>
      <c r="O79" s="122"/>
      <c r="P79" s="120"/>
    </row>
    <row r="80" spans="1:16" s="44" customFormat="1" ht="34.5" customHeight="1">
      <c r="A80" s="223"/>
      <c r="B80" s="224"/>
      <c r="C80" s="225" t="s">
        <v>130</v>
      </c>
      <c r="D80" s="224" t="s">
        <v>127</v>
      </c>
      <c r="E80" s="226">
        <v>1</v>
      </c>
      <c r="F80" s="227"/>
      <c r="G80" s="228"/>
      <c r="H80" s="228"/>
      <c r="I80" s="228"/>
      <c r="J80" s="228"/>
      <c r="K80" s="229"/>
      <c r="L80" s="230"/>
      <c r="M80" s="228"/>
      <c r="N80" s="228"/>
      <c r="O80" s="228"/>
      <c r="P80" s="229"/>
    </row>
    <row r="81" spans="1:16" s="44" customFormat="1" ht="15.75" customHeight="1">
      <c r="A81" s="223"/>
      <c r="B81" s="231"/>
      <c r="C81" s="232" t="s">
        <v>128</v>
      </c>
      <c r="D81" s="224" t="s">
        <v>127</v>
      </c>
      <c r="E81" s="226">
        <f>E79*0.33</f>
        <v>0.6930000000000001</v>
      </c>
      <c r="F81" s="227"/>
      <c r="G81" s="228"/>
      <c r="H81" s="228"/>
      <c r="I81" s="228"/>
      <c r="J81" s="228"/>
      <c r="K81" s="229"/>
      <c r="L81" s="230"/>
      <c r="M81" s="228"/>
      <c r="N81" s="228"/>
      <c r="O81" s="228"/>
      <c r="P81" s="229"/>
    </row>
    <row r="82" spans="1:16" s="44" customFormat="1" ht="16.5" customHeight="1">
      <c r="A82" s="223"/>
      <c r="B82" s="231"/>
      <c r="C82" s="232" t="s">
        <v>129</v>
      </c>
      <c r="D82" s="224" t="s">
        <v>127</v>
      </c>
      <c r="E82" s="226">
        <f>SUM(E80:E80)*10</f>
        <v>10</v>
      </c>
      <c r="F82" s="227"/>
      <c r="G82" s="228"/>
      <c r="H82" s="228"/>
      <c r="I82" s="228"/>
      <c r="J82" s="228"/>
      <c r="K82" s="229"/>
      <c r="L82" s="230"/>
      <c r="M82" s="228"/>
      <c r="N82" s="228"/>
      <c r="O82" s="228"/>
      <c r="P82" s="229"/>
    </row>
    <row r="83" spans="1:16" s="44" customFormat="1" ht="15.75" customHeight="1">
      <c r="A83" s="110"/>
      <c r="B83" s="111"/>
      <c r="C83" s="312" t="s">
        <v>123</v>
      </c>
      <c r="D83" s="112"/>
      <c r="E83" s="113"/>
      <c r="F83" s="114"/>
      <c r="G83" s="115"/>
      <c r="H83" s="115"/>
      <c r="I83" s="115"/>
      <c r="J83" s="115"/>
      <c r="K83" s="116"/>
      <c r="L83" s="117"/>
      <c r="M83" s="115"/>
      <c r="N83" s="115"/>
      <c r="O83" s="115"/>
      <c r="P83" s="116"/>
    </row>
    <row r="84" spans="1:16" s="44" customFormat="1" ht="24.75" customHeight="1">
      <c r="A84" s="110" t="s">
        <v>3</v>
      </c>
      <c r="B84" s="290" t="s">
        <v>21</v>
      </c>
      <c r="C84" s="258" t="s">
        <v>184</v>
      </c>
      <c r="D84" s="119" t="s">
        <v>29</v>
      </c>
      <c r="E84" s="259">
        <v>50.6</v>
      </c>
      <c r="F84" s="121"/>
      <c r="G84" s="145"/>
      <c r="H84" s="122"/>
      <c r="I84" s="198"/>
      <c r="J84" s="122"/>
      <c r="K84" s="120"/>
      <c r="L84" s="126"/>
      <c r="M84" s="122"/>
      <c r="N84" s="122"/>
      <c r="O84" s="122"/>
      <c r="P84" s="120"/>
    </row>
    <row r="85" spans="1:16" s="44" customFormat="1" ht="22.5" customHeight="1">
      <c r="A85" s="275"/>
      <c r="B85" s="291"/>
      <c r="C85" s="292" t="s">
        <v>182</v>
      </c>
      <c r="D85" s="293" t="s">
        <v>29</v>
      </c>
      <c r="E85" s="294">
        <f>1.15*E84*2</f>
        <v>116.38</v>
      </c>
      <c r="F85" s="295"/>
      <c r="G85" s="296"/>
      <c r="H85" s="296"/>
      <c r="I85" s="296"/>
      <c r="J85" s="296"/>
      <c r="K85" s="297"/>
      <c r="L85" s="298"/>
      <c r="M85" s="296"/>
      <c r="N85" s="296"/>
      <c r="O85" s="296"/>
      <c r="P85" s="297"/>
    </row>
    <row r="86" spans="1:16" s="44" customFormat="1" ht="25.5" customHeight="1">
      <c r="A86" s="275"/>
      <c r="B86" s="291"/>
      <c r="C86" s="292" t="s">
        <v>183</v>
      </c>
      <c r="D86" s="293" t="s">
        <v>141</v>
      </c>
      <c r="E86" s="294">
        <f>E84</f>
        <v>50.6</v>
      </c>
      <c r="F86" s="295"/>
      <c r="G86" s="296"/>
      <c r="H86" s="296"/>
      <c r="I86" s="296"/>
      <c r="J86" s="296"/>
      <c r="K86" s="297"/>
      <c r="L86" s="298"/>
      <c r="M86" s="296"/>
      <c r="N86" s="296"/>
      <c r="O86" s="296"/>
      <c r="P86" s="297"/>
    </row>
    <row r="87" spans="1:16" s="44" customFormat="1" ht="24.75" customHeight="1">
      <c r="A87" s="234">
        <v>2</v>
      </c>
      <c r="B87" s="135" t="s">
        <v>68</v>
      </c>
      <c r="C87" s="156" t="s">
        <v>144</v>
      </c>
      <c r="D87" s="140" t="s">
        <v>63</v>
      </c>
      <c r="E87" s="150">
        <v>9.7</v>
      </c>
      <c r="F87" s="151"/>
      <c r="G87" s="152"/>
      <c r="H87" s="152"/>
      <c r="I87" s="152"/>
      <c r="J87" s="153"/>
      <c r="K87" s="154"/>
      <c r="L87" s="155"/>
      <c r="M87" s="152"/>
      <c r="N87" s="152"/>
      <c r="O87" s="152"/>
      <c r="P87" s="154"/>
    </row>
    <row r="88" spans="1:16" s="44" customFormat="1" ht="13.5" customHeight="1">
      <c r="A88" s="235"/>
      <c r="B88" s="118"/>
      <c r="C88" s="276" t="s">
        <v>124</v>
      </c>
      <c r="D88" s="119" t="s">
        <v>48</v>
      </c>
      <c r="E88" s="123">
        <f>2.1*E87</f>
        <v>20.37</v>
      </c>
      <c r="F88" s="121"/>
      <c r="G88" s="122"/>
      <c r="H88" s="122"/>
      <c r="I88" s="122"/>
      <c r="J88" s="145"/>
      <c r="K88" s="120"/>
      <c r="L88" s="126"/>
      <c r="M88" s="122"/>
      <c r="N88" s="122"/>
      <c r="O88" s="122"/>
      <c r="P88" s="120"/>
    </row>
    <row r="89" spans="1:16" s="313" customFormat="1" ht="24.75" customHeight="1">
      <c r="A89" s="201" t="s">
        <v>32</v>
      </c>
      <c r="B89" s="202" t="s">
        <v>21</v>
      </c>
      <c r="C89" s="203" t="s">
        <v>119</v>
      </c>
      <c r="D89" s="204" t="s">
        <v>29</v>
      </c>
      <c r="E89" s="205">
        <v>28.8</v>
      </c>
      <c r="F89" s="206"/>
      <c r="G89" s="207"/>
      <c r="H89" s="198"/>
      <c r="I89" s="198"/>
      <c r="J89" s="207"/>
      <c r="K89" s="208"/>
      <c r="L89" s="209"/>
      <c r="M89" s="198"/>
      <c r="N89" s="198"/>
      <c r="O89" s="198"/>
      <c r="P89" s="208"/>
    </row>
    <row r="90" spans="1:16" s="299" customFormat="1" ht="15.75" customHeight="1">
      <c r="A90" s="300"/>
      <c r="B90" s="307"/>
      <c r="C90" s="308" t="s">
        <v>105</v>
      </c>
      <c r="D90" s="301" t="s">
        <v>48</v>
      </c>
      <c r="E90" s="309">
        <f>0.95*E89</f>
        <v>27.36</v>
      </c>
      <c r="F90" s="302"/>
      <c r="G90" s="304"/>
      <c r="H90" s="304"/>
      <c r="I90" s="304"/>
      <c r="J90" s="303"/>
      <c r="K90" s="305"/>
      <c r="L90" s="306"/>
      <c r="M90" s="304"/>
      <c r="N90" s="304"/>
      <c r="O90" s="304"/>
      <c r="P90" s="305"/>
    </row>
    <row r="91" spans="1:16" s="299" customFormat="1" ht="14.25" customHeight="1">
      <c r="A91" s="300"/>
      <c r="B91" s="307"/>
      <c r="C91" s="308" t="s">
        <v>120</v>
      </c>
      <c r="D91" s="301" t="s">
        <v>48</v>
      </c>
      <c r="E91" s="309">
        <f>0.25*E89</f>
        <v>7.2</v>
      </c>
      <c r="F91" s="302"/>
      <c r="G91" s="304"/>
      <c r="H91" s="304"/>
      <c r="I91" s="310"/>
      <c r="J91" s="303"/>
      <c r="K91" s="305"/>
      <c r="L91" s="306"/>
      <c r="M91" s="304"/>
      <c r="N91" s="304"/>
      <c r="O91" s="304"/>
      <c r="P91" s="305"/>
    </row>
    <row r="92" spans="1:16" s="299" customFormat="1" ht="24" customHeight="1">
      <c r="A92" s="300"/>
      <c r="B92" s="307"/>
      <c r="C92" s="311" t="s">
        <v>121</v>
      </c>
      <c r="D92" s="301" t="s">
        <v>48</v>
      </c>
      <c r="E92" s="309">
        <f>E89*0.45</f>
        <v>12.96</v>
      </c>
      <c r="F92" s="302"/>
      <c r="G92" s="304"/>
      <c r="H92" s="304"/>
      <c r="I92" s="304"/>
      <c r="J92" s="303"/>
      <c r="K92" s="305"/>
      <c r="L92" s="306"/>
      <c r="M92" s="304"/>
      <c r="N92" s="304"/>
      <c r="O92" s="304"/>
      <c r="P92" s="305"/>
    </row>
    <row r="93" spans="1:16" s="44" customFormat="1" ht="24" customHeight="1">
      <c r="A93" s="201" t="s">
        <v>31</v>
      </c>
      <c r="B93" s="202" t="s">
        <v>21</v>
      </c>
      <c r="C93" s="222" t="s">
        <v>143</v>
      </c>
      <c r="D93" s="204" t="s">
        <v>29</v>
      </c>
      <c r="E93" s="205">
        <v>50.6</v>
      </c>
      <c r="F93" s="206"/>
      <c r="G93" s="207"/>
      <c r="H93" s="198"/>
      <c r="I93" s="198"/>
      <c r="J93" s="207"/>
      <c r="K93" s="208"/>
      <c r="L93" s="209"/>
      <c r="M93" s="198"/>
      <c r="N93" s="198"/>
      <c r="O93" s="198"/>
      <c r="P93" s="208"/>
    </row>
    <row r="94" spans="1:16" s="44" customFormat="1" ht="16.5" customHeight="1">
      <c r="A94" s="210"/>
      <c r="B94" s="211"/>
      <c r="C94" s="219" t="s">
        <v>105</v>
      </c>
      <c r="D94" s="212" t="s">
        <v>48</v>
      </c>
      <c r="E94" s="213">
        <f>0.95*E93</f>
        <v>48.07</v>
      </c>
      <c r="F94" s="214"/>
      <c r="G94" s="215"/>
      <c r="H94" s="215"/>
      <c r="I94" s="215"/>
      <c r="J94" s="216"/>
      <c r="K94" s="217"/>
      <c r="L94" s="218"/>
      <c r="M94" s="215"/>
      <c r="N94" s="215"/>
      <c r="O94" s="215"/>
      <c r="P94" s="217"/>
    </row>
    <row r="95" spans="1:16" s="44" customFormat="1" ht="14.25" customHeight="1">
      <c r="A95" s="210"/>
      <c r="B95" s="211"/>
      <c r="C95" s="219" t="s">
        <v>120</v>
      </c>
      <c r="D95" s="212" t="s">
        <v>48</v>
      </c>
      <c r="E95" s="213">
        <f>0.25*E93</f>
        <v>12.65</v>
      </c>
      <c r="F95" s="214"/>
      <c r="G95" s="215"/>
      <c r="H95" s="215"/>
      <c r="I95" s="220"/>
      <c r="J95" s="216"/>
      <c r="K95" s="217"/>
      <c r="L95" s="218"/>
      <c r="M95" s="215"/>
      <c r="N95" s="215"/>
      <c r="O95" s="215"/>
      <c r="P95" s="217"/>
    </row>
    <row r="96" spans="1:16" s="44" customFormat="1" ht="24.75" customHeight="1">
      <c r="A96" s="210"/>
      <c r="B96" s="211"/>
      <c r="C96" s="221" t="s">
        <v>121</v>
      </c>
      <c r="D96" s="212" t="s">
        <v>48</v>
      </c>
      <c r="E96" s="213">
        <f>E93*0.45</f>
        <v>22.77</v>
      </c>
      <c r="F96" s="214"/>
      <c r="G96" s="215"/>
      <c r="H96" s="215"/>
      <c r="I96" s="215"/>
      <c r="J96" s="216"/>
      <c r="K96" s="217"/>
      <c r="L96" s="218"/>
      <c r="M96" s="215"/>
      <c r="N96" s="215"/>
      <c r="O96" s="215"/>
      <c r="P96" s="217"/>
    </row>
    <row r="97" spans="1:16" s="44" customFormat="1" ht="11.25">
      <c r="A97" s="364" t="s">
        <v>2</v>
      </c>
      <c r="B97" s="364"/>
      <c r="C97" s="364"/>
      <c r="D97" s="364"/>
      <c r="E97" s="364"/>
      <c r="F97" s="364"/>
      <c r="G97" s="364"/>
      <c r="H97" s="364"/>
      <c r="I97" s="364"/>
      <c r="J97" s="364"/>
      <c r="K97" s="364"/>
      <c r="L97" s="98">
        <f>SUM(L52:L96)</f>
        <v>0</v>
      </c>
      <c r="M97" s="98">
        <f>SUM(M52:M96)</f>
        <v>0</v>
      </c>
      <c r="N97" s="98">
        <f>SUM(N52:N96)/2</f>
        <v>0</v>
      </c>
      <c r="O97" s="98">
        <f>SUM(O52:O96)</f>
        <v>0</v>
      </c>
      <c r="P97" s="98">
        <f>SUM(P18:P96)</f>
        <v>0</v>
      </c>
    </row>
    <row r="98" spans="1:16" s="44" customFormat="1" ht="12" thickBot="1">
      <c r="A98" s="361" t="s">
        <v>174</v>
      </c>
      <c r="B98" s="362"/>
      <c r="C98" s="362"/>
      <c r="D98" s="362"/>
      <c r="E98" s="362"/>
      <c r="F98" s="362"/>
      <c r="G98" s="362"/>
      <c r="H98" s="362"/>
      <c r="I98" s="362"/>
      <c r="J98" s="362"/>
      <c r="K98" s="363"/>
      <c r="L98" s="99"/>
      <c r="M98" s="100"/>
      <c r="N98" s="100"/>
      <c r="O98" s="100"/>
      <c r="P98" s="101">
        <f>0.07*N97</f>
        <v>0</v>
      </c>
    </row>
    <row r="99" spans="1:16" s="44" customFormat="1" ht="12" thickBot="1">
      <c r="A99" s="352" t="s">
        <v>2</v>
      </c>
      <c r="B99" s="353"/>
      <c r="C99" s="353"/>
      <c r="D99" s="353"/>
      <c r="E99" s="353"/>
      <c r="F99" s="353"/>
      <c r="G99" s="353"/>
      <c r="H99" s="353"/>
      <c r="I99" s="353"/>
      <c r="J99" s="353"/>
      <c r="K99" s="354"/>
      <c r="L99" s="102">
        <f>SUM(L97:L98)</f>
        <v>0</v>
      </c>
      <c r="M99" s="103">
        <f>SUM(M97:M98)</f>
        <v>0</v>
      </c>
      <c r="N99" s="103">
        <f>SUM(N97:N98)</f>
        <v>0</v>
      </c>
      <c r="O99" s="103">
        <f>SUM(O97:O98)</f>
        <v>0</v>
      </c>
      <c r="P99" s="104">
        <f>SUM(P97:P98)</f>
        <v>0</v>
      </c>
    </row>
    <row r="100" s="44" customFormat="1" ht="11.25" customHeight="1">
      <c r="B100" s="105"/>
    </row>
    <row r="101" spans="1:16" s="267" customFormat="1" ht="11.25" customHeight="1">
      <c r="A101" s="44"/>
      <c r="B101" s="105"/>
      <c r="C101" s="44"/>
      <c r="D101" s="44"/>
      <c r="E101" s="44"/>
      <c r="F101" s="44"/>
      <c r="G101" s="44"/>
      <c r="H101" s="44"/>
      <c r="I101" s="44"/>
      <c r="J101" s="44"/>
      <c r="K101" s="44"/>
      <c r="L101" s="44"/>
      <c r="M101" s="44"/>
      <c r="N101" s="44"/>
      <c r="O101" s="44"/>
      <c r="P101" s="44"/>
    </row>
    <row r="102" spans="2:16" s="266" customFormat="1" ht="132" customHeight="1">
      <c r="B102" s="355" t="s">
        <v>134</v>
      </c>
      <c r="C102" s="356"/>
      <c r="D102" s="356"/>
      <c r="E102" s="356"/>
      <c r="F102" s="356"/>
      <c r="G102" s="356"/>
      <c r="H102" s="356"/>
      <c r="I102" s="356"/>
      <c r="J102" s="356"/>
      <c r="K102" s="356"/>
      <c r="L102" s="356"/>
      <c r="M102" s="356"/>
      <c r="N102" s="356"/>
      <c r="O102" s="356"/>
      <c r="P102" s="44"/>
    </row>
    <row r="103" spans="2:16" s="266" customFormat="1" ht="12.75">
      <c r="B103" s="272"/>
      <c r="C103" s="273"/>
      <c r="D103" s="273"/>
      <c r="E103" s="273"/>
      <c r="F103" s="273"/>
      <c r="G103" s="273"/>
      <c r="H103" s="273"/>
      <c r="I103" s="273"/>
      <c r="J103" s="273"/>
      <c r="K103" s="273"/>
      <c r="L103" s="273"/>
      <c r="M103" s="273"/>
      <c r="N103" s="273"/>
      <c r="O103" s="273"/>
      <c r="P103" s="44"/>
    </row>
    <row r="104" spans="1:16" s="266" customFormat="1" ht="12.75">
      <c r="A104" s="357" t="s">
        <v>186</v>
      </c>
      <c r="B104" s="357"/>
      <c r="C104" s="357"/>
      <c r="D104" s="357"/>
      <c r="E104" s="357"/>
      <c r="F104" s="357"/>
      <c r="G104" s="357"/>
      <c r="H104" s="357"/>
      <c r="I104" s="357"/>
      <c r="J104" s="357"/>
      <c r="K104" s="357"/>
      <c r="L104" s="273"/>
      <c r="M104" s="273"/>
      <c r="N104" s="273"/>
      <c r="O104" s="273"/>
      <c r="P104" s="44"/>
    </row>
    <row r="105" spans="1:16" s="267" customFormat="1" ht="12.75" customHeight="1">
      <c r="A105" s="268"/>
      <c r="B105" s="268"/>
      <c r="C105" s="268"/>
      <c r="D105" s="268"/>
      <c r="E105" s="268"/>
      <c r="F105" s="268"/>
      <c r="G105" s="268"/>
      <c r="H105" s="268"/>
      <c r="I105" s="268"/>
      <c r="J105" s="268"/>
      <c r="K105" s="268"/>
      <c r="L105" s="269"/>
      <c r="M105" s="269"/>
      <c r="N105" s="269"/>
      <c r="O105" s="269"/>
      <c r="P105" s="44"/>
    </row>
    <row r="106" spans="1:15" ht="12.75">
      <c r="A106" s="268"/>
      <c r="B106" s="268"/>
      <c r="C106" s="268"/>
      <c r="D106" s="268"/>
      <c r="E106" s="268"/>
      <c r="F106" s="268"/>
      <c r="G106" s="268"/>
      <c r="H106" s="268"/>
      <c r="I106" s="268"/>
      <c r="J106" s="268"/>
      <c r="K106" s="268"/>
      <c r="L106" s="269"/>
      <c r="M106" s="269"/>
      <c r="N106" s="269"/>
      <c r="O106" s="269"/>
    </row>
  </sheetData>
  <sheetProtection/>
  <mergeCells count="16">
    <mergeCell ref="B102:O102"/>
    <mergeCell ref="A104:K104"/>
    <mergeCell ref="A3:P3"/>
    <mergeCell ref="A4:P4"/>
    <mergeCell ref="L16:P16"/>
    <mergeCell ref="A98:K98"/>
    <mergeCell ref="A97:K97"/>
    <mergeCell ref="A16:A17"/>
    <mergeCell ref="B16:B17"/>
    <mergeCell ref="E16:E17"/>
    <mergeCell ref="O11:P11"/>
    <mergeCell ref="C16:C17"/>
    <mergeCell ref="D16:D17"/>
    <mergeCell ref="L11:N11"/>
    <mergeCell ref="F16:K16"/>
    <mergeCell ref="A99:K99"/>
  </mergeCells>
  <printOptions horizontalCentered="1"/>
  <pageMargins left="0.1968503937007874" right="0.1968503937007874" top="0.7874015748031497" bottom="0.3937007874015748" header="0.5118110236220472" footer="0.1968503937007874"/>
  <pageSetup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3:P105"/>
  <sheetViews>
    <sheetView showZeros="0" zoomScale="135" zoomScaleNormal="135" zoomScalePageLayoutView="0" workbookViewId="0" topLeftCell="A94">
      <selection activeCell="L12" sqref="L12"/>
    </sheetView>
  </sheetViews>
  <sheetFormatPr defaultColWidth="9.140625" defaultRowHeight="12.75"/>
  <cols>
    <col min="1" max="1" width="3.00390625" style="85" customWidth="1"/>
    <col min="2" max="2" width="5.421875" style="97" customWidth="1"/>
    <col min="3" max="3" width="34.140625" style="85" customWidth="1"/>
    <col min="4" max="4" width="5.7109375" style="85" customWidth="1"/>
    <col min="5" max="5" width="8.28125" style="85" customWidth="1"/>
    <col min="6" max="6" width="6.00390625" style="85" customWidth="1"/>
    <col min="7" max="7" width="7.421875" style="85" customWidth="1"/>
    <col min="8" max="8" width="6.7109375" style="85" bestFit="1" customWidth="1"/>
    <col min="9" max="9" width="7.7109375" style="85" bestFit="1" customWidth="1"/>
    <col min="10" max="10" width="6.7109375" style="85" bestFit="1" customWidth="1"/>
    <col min="11" max="11" width="8.140625" style="85" bestFit="1" customWidth="1"/>
    <col min="12" max="12" width="7.421875" style="85" customWidth="1"/>
    <col min="13" max="13" width="9.28125" style="85" customWidth="1"/>
    <col min="14" max="14" width="9.140625" style="85" customWidth="1"/>
    <col min="15" max="15" width="8.7109375" style="85" bestFit="1" customWidth="1"/>
    <col min="16" max="16" width="10.140625" style="85" customWidth="1"/>
    <col min="17" max="16384" width="9.140625" style="85" customWidth="1"/>
  </cols>
  <sheetData>
    <row r="3" spans="1:16" s="44" customFormat="1" ht="14.25">
      <c r="A3" s="358" t="s">
        <v>163</v>
      </c>
      <c r="B3" s="358"/>
      <c r="C3" s="358"/>
      <c r="D3" s="358"/>
      <c r="E3" s="358"/>
      <c r="F3" s="358"/>
      <c r="G3" s="358"/>
      <c r="H3" s="358"/>
      <c r="I3" s="358"/>
      <c r="J3" s="358"/>
      <c r="K3" s="358"/>
      <c r="L3" s="358"/>
      <c r="M3" s="358"/>
      <c r="N3" s="358"/>
      <c r="O3" s="358"/>
      <c r="P3" s="358"/>
    </row>
    <row r="4" spans="1:16" s="44" customFormat="1" ht="14.25">
      <c r="A4" s="371" t="str">
        <f>'O1'!B20</f>
        <v>Mācību telpa Nr. 74</v>
      </c>
      <c r="B4" s="371"/>
      <c r="C4" s="371"/>
      <c r="D4" s="371"/>
      <c r="E4" s="371"/>
      <c r="F4" s="371"/>
      <c r="G4" s="371"/>
      <c r="H4" s="371"/>
      <c r="I4" s="371"/>
      <c r="J4" s="371"/>
      <c r="K4" s="371"/>
      <c r="L4" s="371"/>
      <c r="M4" s="371"/>
      <c r="N4" s="371"/>
      <c r="O4" s="371"/>
      <c r="P4" s="371"/>
    </row>
    <row r="5" spans="1:16" ht="14.25">
      <c r="A5" s="86"/>
      <c r="B5" s="86"/>
      <c r="C5" s="86"/>
      <c r="D5" s="86"/>
      <c r="E5" s="86"/>
      <c r="F5" s="86"/>
      <c r="G5" s="86"/>
      <c r="H5" s="86"/>
      <c r="I5" s="86"/>
      <c r="J5" s="86"/>
      <c r="K5" s="86"/>
      <c r="L5" s="86"/>
      <c r="M5" s="86"/>
      <c r="N5" s="86"/>
      <c r="O5" s="86"/>
      <c r="P5" s="86"/>
    </row>
    <row r="6" spans="1:16" ht="14.25">
      <c r="A6" s="86"/>
      <c r="B6" s="87"/>
      <c r="C6" s="86"/>
      <c r="D6" s="86"/>
      <c r="E6" s="86"/>
      <c r="F6" s="86"/>
      <c r="G6" s="86"/>
      <c r="H6" s="86"/>
      <c r="I6" s="86"/>
      <c r="J6" s="86"/>
      <c r="K6" s="86"/>
      <c r="L6" s="86"/>
      <c r="M6" s="86"/>
      <c r="N6" s="86"/>
      <c r="O6" s="86"/>
      <c r="P6" s="86"/>
    </row>
    <row r="7" spans="1:16" s="44" customFormat="1" ht="14.25">
      <c r="A7" s="45" t="s">
        <v>71</v>
      </c>
      <c r="B7" s="46"/>
      <c r="C7" s="47"/>
      <c r="D7" s="48"/>
      <c r="E7" s="48"/>
      <c r="F7" s="48"/>
      <c r="G7" s="48"/>
      <c r="H7" s="48"/>
      <c r="I7" s="48"/>
      <c r="J7" s="48"/>
      <c r="K7" s="48"/>
      <c r="L7" s="48"/>
      <c r="M7" s="48"/>
      <c r="N7" s="48"/>
      <c r="O7" s="48"/>
      <c r="P7" s="48"/>
    </row>
    <row r="8" spans="1:16" s="44" customFormat="1" ht="18.75" customHeight="1">
      <c r="A8" s="49" t="s">
        <v>133</v>
      </c>
      <c r="B8" s="49"/>
      <c r="C8" s="49"/>
      <c r="D8" s="49"/>
      <c r="E8" s="49"/>
      <c r="F8" s="49"/>
      <c r="G8" s="49"/>
      <c r="H8" s="49"/>
      <c r="I8" s="49"/>
      <c r="J8" s="51"/>
      <c r="K8" s="51"/>
      <c r="L8" s="51"/>
      <c r="M8" s="51"/>
      <c r="N8" s="51"/>
      <c r="O8" s="51"/>
      <c r="P8" s="51"/>
    </row>
    <row r="9" spans="1:16" s="44" customFormat="1" ht="14.25">
      <c r="A9" s="49" t="s">
        <v>72</v>
      </c>
      <c r="B9" s="78"/>
      <c r="C9" s="78"/>
      <c r="D9" s="51"/>
      <c r="E9" s="51"/>
      <c r="F9" s="51"/>
      <c r="G9" s="48"/>
      <c r="H9" s="48"/>
      <c r="I9" s="48"/>
      <c r="J9" s="48"/>
      <c r="K9" s="48"/>
      <c r="L9" s="48"/>
      <c r="M9" s="48"/>
      <c r="N9" s="48"/>
      <c r="O9" s="48"/>
      <c r="P9" s="48"/>
    </row>
    <row r="10" spans="1:16" s="44" customFormat="1" ht="11.25">
      <c r="A10" s="52"/>
      <c r="B10" s="53"/>
      <c r="C10" s="50"/>
      <c r="D10" s="51"/>
      <c r="E10" s="48"/>
      <c r="F10" s="54"/>
      <c r="G10" s="48"/>
      <c r="H10" s="48"/>
      <c r="I10" s="48"/>
      <c r="J10" s="48"/>
      <c r="K10" s="48"/>
      <c r="L10" s="54"/>
      <c r="M10" s="48"/>
      <c r="N10" s="55"/>
      <c r="O10" s="55"/>
      <c r="P10" s="48"/>
    </row>
    <row r="11" spans="1:16" s="44" customFormat="1" ht="14.25">
      <c r="A11" s="49" t="s">
        <v>4</v>
      </c>
      <c r="B11" s="53"/>
      <c r="C11" s="50"/>
      <c r="D11" s="51"/>
      <c r="E11" s="48"/>
      <c r="F11" s="54"/>
      <c r="G11" s="48"/>
      <c r="H11" s="48"/>
      <c r="I11" s="48"/>
      <c r="J11" s="48"/>
      <c r="K11" s="48"/>
      <c r="L11" s="348" t="s">
        <v>39</v>
      </c>
      <c r="M11" s="348"/>
      <c r="N11" s="348"/>
      <c r="O11" s="343">
        <f>P98</f>
        <v>0</v>
      </c>
      <c r="P11" s="343"/>
    </row>
    <row r="12" spans="1:16" s="44" customFormat="1" ht="14.25">
      <c r="A12" s="49"/>
      <c r="B12" s="53"/>
      <c r="C12" s="50"/>
      <c r="D12" s="51"/>
      <c r="E12" s="48"/>
      <c r="F12" s="54"/>
      <c r="G12" s="48"/>
      <c r="H12" s="48"/>
      <c r="I12" s="48"/>
      <c r="J12" s="48"/>
      <c r="K12" s="48"/>
      <c r="L12" s="45"/>
      <c r="M12" s="48"/>
      <c r="N12" s="55"/>
      <c r="O12" s="55"/>
      <c r="P12" s="48"/>
    </row>
    <row r="13" spans="1:16" ht="11.25">
      <c r="A13" s="92"/>
      <c r="B13" s="88"/>
      <c r="C13" s="93"/>
      <c r="D13" s="91"/>
      <c r="E13" s="90"/>
      <c r="F13" s="94"/>
      <c r="G13" s="90"/>
      <c r="H13" s="90"/>
      <c r="I13" s="90"/>
      <c r="J13" s="90"/>
      <c r="K13" s="90"/>
      <c r="L13" s="94"/>
      <c r="M13" s="90"/>
      <c r="N13" s="95"/>
      <c r="O13" s="90"/>
      <c r="P13" s="90"/>
    </row>
    <row r="14" spans="1:16" ht="12" thickBot="1">
      <c r="A14" s="96"/>
      <c r="B14" s="88"/>
      <c r="C14" s="89"/>
      <c r="D14" s="90"/>
      <c r="E14" s="90"/>
      <c r="F14" s="90"/>
      <c r="G14" s="90"/>
      <c r="H14" s="90"/>
      <c r="I14" s="90"/>
      <c r="J14" s="90"/>
      <c r="K14" s="90"/>
      <c r="L14" s="94"/>
      <c r="M14" s="90"/>
      <c r="N14" s="90"/>
      <c r="O14" s="90"/>
      <c r="P14" s="90"/>
    </row>
    <row r="15" spans="1:16" s="44" customFormat="1" ht="15.75" customHeight="1">
      <c r="A15" s="365" t="s">
        <v>5</v>
      </c>
      <c r="B15" s="367" t="s">
        <v>6</v>
      </c>
      <c r="C15" s="344" t="s">
        <v>7</v>
      </c>
      <c r="D15" s="346" t="s">
        <v>0</v>
      </c>
      <c r="E15" s="369" t="s">
        <v>1</v>
      </c>
      <c r="F15" s="349" t="s">
        <v>8</v>
      </c>
      <c r="G15" s="350"/>
      <c r="H15" s="350"/>
      <c r="I15" s="350"/>
      <c r="J15" s="350"/>
      <c r="K15" s="351"/>
      <c r="L15" s="360" t="s">
        <v>9</v>
      </c>
      <c r="M15" s="350"/>
      <c r="N15" s="350"/>
      <c r="O15" s="350"/>
      <c r="P15" s="351"/>
    </row>
    <row r="16" spans="1:16" s="44" customFormat="1" ht="77.25" customHeight="1">
      <c r="A16" s="366"/>
      <c r="B16" s="368"/>
      <c r="C16" s="345"/>
      <c r="D16" s="347"/>
      <c r="E16" s="370"/>
      <c r="F16" s="106" t="s">
        <v>10</v>
      </c>
      <c r="G16" s="107" t="s">
        <v>40</v>
      </c>
      <c r="H16" s="107" t="s">
        <v>34</v>
      </c>
      <c r="I16" s="107" t="s">
        <v>35</v>
      </c>
      <c r="J16" s="107" t="s">
        <v>36</v>
      </c>
      <c r="K16" s="108" t="s">
        <v>41</v>
      </c>
      <c r="L16" s="109" t="s">
        <v>11</v>
      </c>
      <c r="M16" s="107" t="s">
        <v>34</v>
      </c>
      <c r="N16" s="107" t="s">
        <v>35</v>
      </c>
      <c r="O16" s="107" t="s">
        <v>36</v>
      </c>
      <c r="P16" s="108" t="s">
        <v>42</v>
      </c>
    </row>
    <row r="17" spans="1:16" s="44" customFormat="1" ht="16.5" customHeight="1">
      <c r="A17" s="110"/>
      <c r="B17" s="118"/>
      <c r="C17" s="312" t="s">
        <v>50</v>
      </c>
      <c r="D17" s="119"/>
      <c r="E17" s="120"/>
      <c r="F17" s="121"/>
      <c r="G17" s="122"/>
      <c r="H17" s="122"/>
      <c r="I17" s="122"/>
      <c r="J17" s="122"/>
      <c r="K17" s="120"/>
      <c r="L17" s="121"/>
      <c r="M17" s="122"/>
      <c r="N17" s="122"/>
      <c r="O17" s="122"/>
      <c r="P17" s="120"/>
    </row>
    <row r="18" spans="1:16" s="44" customFormat="1" ht="30" customHeight="1">
      <c r="A18" s="110" t="s">
        <v>3</v>
      </c>
      <c r="B18" s="111" t="s">
        <v>21</v>
      </c>
      <c r="C18" s="124" t="s">
        <v>53</v>
      </c>
      <c r="D18" s="112" t="s">
        <v>28</v>
      </c>
      <c r="E18" s="113">
        <v>42</v>
      </c>
      <c r="F18" s="114"/>
      <c r="G18" s="115"/>
      <c r="H18" s="115"/>
      <c r="I18" s="115"/>
      <c r="J18" s="115"/>
      <c r="K18" s="116"/>
      <c r="L18" s="117"/>
      <c r="M18" s="115"/>
      <c r="N18" s="115"/>
      <c r="O18" s="115"/>
      <c r="P18" s="116"/>
    </row>
    <row r="19" spans="1:16" s="44" customFormat="1" ht="16.5" customHeight="1">
      <c r="A19" s="157"/>
      <c r="B19" s="158"/>
      <c r="C19" s="159" t="s">
        <v>51</v>
      </c>
      <c r="D19" s="160" t="s">
        <v>30</v>
      </c>
      <c r="E19" s="161">
        <f>E18/3*0.075*0.15*0.6</f>
        <v>0.0945</v>
      </c>
      <c r="F19" s="162"/>
      <c r="G19" s="163"/>
      <c r="H19" s="163"/>
      <c r="I19" s="164"/>
      <c r="J19" s="163"/>
      <c r="K19" s="165"/>
      <c r="L19" s="166"/>
      <c r="M19" s="163"/>
      <c r="N19" s="164"/>
      <c r="O19" s="163"/>
      <c r="P19" s="167"/>
    </row>
    <row r="20" spans="1:16" s="44" customFormat="1" ht="16.5" customHeight="1">
      <c r="A20" s="157"/>
      <c r="B20" s="158"/>
      <c r="C20" s="159" t="s">
        <v>52</v>
      </c>
      <c r="D20" s="160" t="s">
        <v>30</v>
      </c>
      <c r="E20" s="161">
        <f>E18/3*0.15*0.15*0.4</f>
        <v>0.126</v>
      </c>
      <c r="F20" s="162"/>
      <c r="G20" s="163"/>
      <c r="H20" s="163"/>
      <c r="I20" s="164"/>
      <c r="J20" s="163"/>
      <c r="K20" s="165"/>
      <c r="L20" s="166"/>
      <c r="M20" s="163"/>
      <c r="N20" s="164"/>
      <c r="O20" s="163"/>
      <c r="P20" s="167"/>
    </row>
    <row r="21" spans="1:16" s="44" customFormat="1" ht="16.5" customHeight="1">
      <c r="A21" s="157"/>
      <c r="B21" s="158"/>
      <c r="C21" s="159" t="s">
        <v>46</v>
      </c>
      <c r="D21" s="160" t="s">
        <v>47</v>
      </c>
      <c r="E21" s="161">
        <v>1</v>
      </c>
      <c r="F21" s="162"/>
      <c r="G21" s="163"/>
      <c r="H21" s="163"/>
      <c r="I21" s="164"/>
      <c r="J21" s="163"/>
      <c r="K21" s="165"/>
      <c r="L21" s="168"/>
      <c r="M21" s="163"/>
      <c r="N21" s="164"/>
      <c r="O21" s="163"/>
      <c r="P21" s="167"/>
    </row>
    <row r="22" spans="1:16" s="44" customFormat="1" ht="16.5" customHeight="1">
      <c r="A22" s="110"/>
      <c r="B22" s="118"/>
      <c r="C22" s="312" t="s">
        <v>54</v>
      </c>
      <c r="D22" s="119"/>
      <c r="E22" s="125"/>
      <c r="F22" s="121"/>
      <c r="G22" s="122"/>
      <c r="H22" s="122"/>
      <c r="I22" s="122"/>
      <c r="J22" s="122"/>
      <c r="K22" s="120"/>
      <c r="L22" s="126"/>
      <c r="M22" s="122"/>
      <c r="N22" s="122"/>
      <c r="O22" s="122"/>
      <c r="P22" s="120"/>
    </row>
    <row r="23" spans="1:16" s="44" customFormat="1" ht="26.25" customHeight="1">
      <c r="A23" s="110" t="s">
        <v>3</v>
      </c>
      <c r="B23" s="127" t="s">
        <v>78</v>
      </c>
      <c r="C23" s="156" t="s">
        <v>132</v>
      </c>
      <c r="D23" s="112" t="s">
        <v>30</v>
      </c>
      <c r="E23" s="129">
        <v>6.1</v>
      </c>
      <c r="F23" s="130"/>
      <c r="G23" s="115"/>
      <c r="H23" s="131"/>
      <c r="I23" s="131"/>
      <c r="J23" s="131"/>
      <c r="K23" s="132"/>
      <c r="L23" s="133"/>
      <c r="M23" s="131"/>
      <c r="N23" s="131"/>
      <c r="O23" s="131"/>
      <c r="P23" s="132"/>
    </row>
    <row r="24" spans="1:16" s="44" customFormat="1" ht="16.5" customHeight="1">
      <c r="A24" s="110"/>
      <c r="B24" s="118"/>
      <c r="C24" s="312" t="s">
        <v>62</v>
      </c>
      <c r="D24" s="119"/>
      <c r="E24" s="125"/>
      <c r="F24" s="121"/>
      <c r="G24" s="122"/>
      <c r="H24" s="122"/>
      <c r="I24" s="122"/>
      <c r="J24" s="122"/>
      <c r="K24" s="120"/>
      <c r="L24" s="126"/>
      <c r="M24" s="122"/>
      <c r="N24" s="122"/>
      <c r="O24" s="122"/>
      <c r="P24" s="120"/>
    </row>
    <row r="25" spans="1:16" s="44" customFormat="1" ht="26.25" customHeight="1">
      <c r="A25" s="110" t="s">
        <v>3</v>
      </c>
      <c r="B25" s="169" t="s">
        <v>79</v>
      </c>
      <c r="C25" s="156" t="s">
        <v>75</v>
      </c>
      <c r="D25" s="119" t="s">
        <v>28</v>
      </c>
      <c r="E25" s="113">
        <v>27.8</v>
      </c>
      <c r="F25" s="114"/>
      <c r="G25" s="115"/>
      <c r="H25" s="115"/>
      <c r="I25" s="115"/>
      <c r="J25" s="115"/>
      <c r="K25" s="116"/>
      <c r="L25" s="117"/>
      <c r="M25" s="115"/>
      <c r="N25" s="115"/>
      <c r="O25" s="115"/>
      <c r="P25" s="116"/>
    </row>
    <row r="26" spans="1:16" s="44" customFormat="1" ht="24.75" customHeight="1">
      <c r="A26" s="110" t="s">
        <v>27</v>
      </c>
      <c r="B26" s="169" t="s">
        <v>80</v>
      </c>
      <c r="C26" s="156" t="s">
        <v>76</v>
      </c>
      <c r="D26" s="119" t="s">
        <v>29</v>
      </c>
      <c r="E26" s="113">
        <v>44</v>
      </c>
      <c r="F26" s="114"/>
      <c r="G26" s="115"/>
      <c r="H26" s="115"/>
      <c r="I26" s="115"/>
      <c r="J26" s="115"/>
      <c r="K26" s="116"/>
      <c r="L26" s="117"/>
      <c r="M26" s="115"/>
      <c r="N26" s="115"/>
      <c r="O26" s="115"/>
      <c r="P26" s="116"/>
    </row>
    <row r="27" spans="1:16" s="44" customFormat="1" ht="27" customHeight="1">
      <c r="A27" s="110" t="s">
        <v>32</v>
      </c>
      <c r="B27" s="169" t="s">
        <v>81</v>
      </c>
      <c r="C27" s="156" t="s">
        <v>77</v>
      </c>
      <c r="D27" s="119" t="s">
        <v>29</v>
      </c>
      <c r="E27" s="113">
        <v>44</v>
      </c>
      <c r="F27" s="114"/>
      <c r="G27" s="115"/>
      <c r="H27" s="115"/>
      <c r="I27" s="115"/>
      <c r="J27" s="115"/>
      <c r="K27" s="116"/>
      <c r="L27" s="117"/>
      <c r="M27" s="115"/>
      <c r="N27" s="115"/>
      <c r="O27" s="115"/>
      <c r="P27" s="116"/>
    </row>
    <row r="28" spans="1:16" s="44" customFormat="1" ht="36.75" customHeight="1">
      <c r="A28" s="110" t="s">
        <v>31</v>
      </c>
      <c r="B28" s="111" t="s">
        <v>21</v>
      </c>
      <c r="C28" s="156" t="s">
        <v>138</v>
      </c>
      <c r="D28" s="119" t="s">
        <v>29</v>
      </c>
      <c r="E28" s="113">
        <v>44</v>
      </c>
      <c r="F28" s="114"/>
      <c r="G28" s="115"/>
      <c r="H28" s="115"/>
      <c r="I28" s="115"/>
      <c r="J28" s="115"/>
      <c r="K28" s="116"/>
      <c r="L28" s="117"/>
      <c r="M28" s="115"/>
      <c r="N28" s="115"/>
      <c r="O28" s="115"/>
      <c r="P28" s="116"/>
    </row>
    <row r="29" spans="1:16" s="44" customFormat="1" ht="25.5" customHeight="1">
      <c r="A29" s="110" t="s">
        <v>22</v>
      </c>
      <c r="B29" s="169" t="s">
        <v>82</v>
      </c>
      <c r="C29" s="156" t="s">
        <v>83</v>
      </c>
      <c r="D29" s="119" t="s">
        <v>29</v>
      </c>
      <c r="E29" s="113">
        <v>39.4</v>
      </c>
      <c r="F29" s="114"/>
      <c r="G29" s="115"/>
      <c r="H29" s="115"/>
      <c r="I29" s="115"/>
      <c r="J29" s="115"/>
      <c r="K29" s="116"/>
      <c r="L29" s="117"/>
      <c r="M29" s="115"/>
      <c r="N29" s="115"/>
      <c r="O29" s="115"/>
      <c r="P29" s="116"/>
    </row>
    <row r="30" spans="1:16" s="44" customFormat="1" ht="19.5" customHeight="1">
      <c r="A30" s="110" t="s">
        <v>85</v>
      </c>
      <c r="B30" s="111" t="s">
        <v>21</v>
      </c>
      <c r="C30" s="156" t="s">
        <v>142</v>
      </c>
      <c r="D30" s="119" t="s">
        <v>29</v>
      </c>
      <c r="E30" s="113">
        <v>36.5</v>
      </c>
      <c r="F30" s="114"/>
      <c r="G30" s="115"/>
      <c r="H30" s="115"/>
      <c r="I30" s="115"/>
      <c r="J30" s="115"/>
      <c r="K30" s="116"/>
      <c r="L30" s="117"/>
      <c r="M30" s="115"/>
      <c r="N30" s="115"/>
      <c r="O30" s="115"/>
      <c r="P30" s="116"/>
    </row>
    <row r="31" spans="1:16" s="44" customFormat="1" ht="37.5" customHeight="1">
      <c r="A31" s="110" t="s">
        <v>86</v>
      </c>
      <c r="B31" s="127" t="s">
        <v>64</v>
      </c>
      <c r="C31" s="239" t="s">
        <v>87</v>
      </c>
      <c r="D31" s="240" t="s">
        <v>65</v>
      </c>
      <c r="E31" s="241">
        <v>31</v>
      </c>
      <c r="F31" s="242"/>
      <c r="G31" s="145"/>
      <c r="H31" s="146"/>
      <c r="I31" s="146"/>
      <c r="J31" s="146"/>
      <c r="K31" s="241"/>
      <c r="L31" s="242"/>
      <c r="M31" s="146"/>
      <c r="N31" s="146"/>
      <c r="O31" s="146"/>
      <c r="P31" s="241"/>
    </row>
    <row r="32" spans="1:16" s="44" customFormat="1" ht="17.25" customHeight="1">
      <c r="A32" s="110" t="s">
        <v>89</v>
      </c>
      <c r="B32" s="118" t="s">
        <v>21</v>
      </c>
      <c r="C32" s="175" t="s">
        <v>139</v>
      </c>
      <c r="D32" s="119" t="s">
        <v>30</v>
      </c>
      <c r="E32" s="147">
        <v>2.7</v>
      </c>
      <c r="F32" s="121"/>
      <c r="G32" s="145"/>
      <c r="H32" s="146"/>
      <c r="I32" s="122"/>
      <c r="J32" s="145"/>
      <c r="K32" s="120"/>
      <c r="L32" s="121"/>
      <c r="M32" s="122"/>
      <c r="N32" s="122"/>
      <c r="O32" s="122"/>
      <c r="P32" s="120"/>
    </row>
    <row r="33" spans="1:16" s="44" customFormat="1" ht="26.25" customHeight="1">
      <c r="A33" s="110" t="s">
        <v>90</v>
      </c>
      <c r="B33" s="118" t="s">
        <v>21</v>
      </c>
      <c r="C33" s="128" t="s">
        <v>66</v>
      </c>
      <c r="D33" s="119" t="s">
        <v>30</v>
      </c>
      <c r="E33" s="147">
        <v>18</v>
      </c>
      <c r="F33" s="121"/>
      <c r="G33" s="145"/>
      <c r="H33" s="146"/>
      <c r="I33" s="122"/>
      <c r="J33" s="145"/>
      <c r="K33" s="120"/>
      <c r="L33" s="121"/>
      <c r="M33" s="122"/>
      <c r="N33" s="122"/>
      <c r="O33" s="122"/>
      <c r="P33" s="120"/>
    </row>
    <row r="34" spans="1:16" s="44" customFormat="1" ht="16.5" customHeight="1">
      <c r="A34" s="110"/>
      <c r="B34" s="118"/>
      <c r="C34" s="170" t="s">
        <v>67</v>
      </c>
      <c r="D34" s="171" t="s">
        <v>30</v>
      </c>
      <c r="E34" s="172">
        <f>E33</f>
        <v>18</v>
      </c>
      <c r="F34" s="173"/>
      <c r="G34" s="174"/>
      <c r="H34" s="174"/>
      <c r="I34" s="174"/>
      <c r="J34" s="174"/>
      <c r="K34" s="172"/>
      <c r="L34" s="173"/>
      <c r="M34" s="174"/>
      <c r="N34" s="174"/>
      <c r="O34" s="174"/>
      <c r="P34" s="172"/>
    </row>
    <row r="35" spans="1:16" s="44" customFormat="1" ht="16.5" customHeight="1">
      <c r="A35" s="110"/>
      <c r="B35" s="118"/>
      <c r="C35" s="312" t="s">
        <v>146</v>
      </c>
      <c r="D35" s="119"/>
      <c r="E35" s="125"/>
      <c r="F35" s="121"/>
      <c r="G35" s="122"/>
      <c r="H35" s="122"/>
      <c r="I35" s="122"/>
      <c r="J35" s="122"/>
      <c r="K35" s="120"/>
      <c r="L35" s="126"/>
      <c r="M35" s="122"/>
      <c r="N35" s="122"/>
      <c r="O35" s="122"/>
      <c r="P35" s="120"/>
    </row>
    <row r="36" spans="1:16" s="44" customFormat="1" ht="24.75" customHeight="1">
      <c r="A36" s="110" t="s">
        <v>3</v>
      </c>
      <c r="B36" s="127" t="s">
        <v>21</v>
      </c>
      <c r="C36" s="156" t="s">
        <v>180</v>
      </c>
      <c r="D36" s="171" t="s">
        <v>47</v>
      </c>
      <c r="E36" s="129">
        <v>1</v>
      </c>
      <c r="F36" s="130"/>
      <c r="G36" s="115"/>
      <c r="H36" s="131"/>
      <c r="I36" s="131"/>
      <c r="J36" s="131"/>
      <c r="K36" s="132"/>
      <c r="L36" s="133"/>
      <c r="M36" s="131"/>
      <c r="N36" s="131"/>
      <c r="O36" s="131"/>
      <c r="P36" s="132"/>
    </row>
    <row r="37" spans="1:16" s="44" customFormat="1" ht="16.5" customHeight="1">
      <c r="A37" s="157"/>
      <c r="B37" s="233"/>
      <c r="C37" s="176" t="s">
        <v>46</v>
      </c>
      <c r="D37" s="171" t="s">
        <v>47</v>
      </c>
      <c r="E37" s="177">
        <f>E36*1.35</f>
        <v>1.35</v>
      </c>
      <c r="F37" s="178"/>
      <c r="G37" s="179"/>
      <c r="H37" s="179"/>
      <c r="I37" s="180"/>
      <c r="J37" s="179"/>
      <c r="K37" s="181"/>
      <c r="L37" s="182"/>
      <c r="M37" s="179"/>
      <c r="N37" s="180"/>
      <c r="O37" s="179"/>
      <c r="P37" s="183"/>
    </row>
    <row r="38" spans="1:16" s="44" customFormat="1" ht="24.75" customHeight="1">
      <c r="A38" s="110" t="s">
        <v>27</v>
      </c>
      <c r="B38" s="127" t="s">
        <v>21</v>
      </c>
      <c r="C38" s="277" t="s">
        <v>148</v>
      </c>
      <c r="D38" s="190" t="s">
        <v>149</v>
      </c>
      <c r="E38" s="129">
        <v>9</v>
      </c>
      <c r="F38" s="130"/>
      <c r="G38" s="115"/>
      <c r="H38" s="131"/>
      <c r="I38" s="131"/>
      <c r="J38" s="131"/>
      <c r="K38" s="132"/>
      <c r="L38" s="133"/>
      <c r="M38" s="131"/>
      <c r="N38" s="131"/>
      <c r="O38" s="131"/>
      <c r="P38" s="132"/>
    </row>
    <row r="39" spans="1:16" s="44" customFormat="1" ht="15" customHeight="1">
      <c r="A39" s="110"/>
      <c r="B39" s="127"/>
      <c r="C39" s="260" t="s">
        <v>145</v>
      </c>
      <c r="D39" s="119" t="s">
        <v>30</v>
      </c>
      <c r="E39" s="129">
        <v>4.08</v>
      </c>
      <c r="F39" s="130"/>
      <c r="G39" s="278"/>
      <c r="H39" s="278"/>
      <c r="I39" s="131"/>
      <c r="J39" s="278"/>
      <c r="K39" s="132"/>
      <c r="L39" s="279"/>
      <c r="M39" s="278"/>
      <c r="N39" s="131"/>
      <c r="O39" s="278"/>
      <c r="P39" s="280"/>
    </row>
    <row r="40" spans="1:16" s="44" customFormat="1" ht="26.25" customHeight="1">
      <c r="A40" s="110"/>
      <c r="B40" s="118"/>
      <c r="C40" s="184" t="s">
        <v>91</v>
      </c>
      <c r="D40" s="160" t="s">
        <v>26</v>
      </c>
      <c r="E40" s="185">
        <v>109</v>
      </c>
      <c r="F40" s="186"/>
      <c r="G40" s="187"/>
      <c r="H40" s="187"/>
      <c r="I40" s="187"/>
      <c r="J40" s="187"/>
      <c r="K40" s="188"/>
      <c r="L40" s="189"/>
      <c r="M40" s="187"/>
      <c r="N40" s="187"/>
      <c r="O40" s="187"/>
      <c r="P40" s="188"/>
    </row>
    <row r="41" spans="1:16" s="44" customFormat="1" ht="15" customHeight="1">
      <c r="A41" s="110"/>
      <c r="B41" s="118"/>
      <c r="C41" s="184" t="s">
        <v>55</v>
      </c>
      <c r="D41" s="160" t="s">
        <v>48</v>
      </c>
      <c r="E41" s="185">
        <v>3</v>
      </c>
      <c r="F41" s="186"/>
      <c r="G41" s="187"/>
      <c r="H41" s="187"/>
      <c r="I41" s="187"/>
      <c r="J41" s="187"/>
      <c r="K41" s="188"/>
      <c r="L41" s="189"/>
      <c r="M41" s="187"/>
      <c r="N41" s="187"/>
      <c r="O41" s="187"/>
      <c r="P41" s="188"/>
    </row>
    <row r="42" spans="1:16" s="44" customFormat="1" ht="15" customHeight="1">
      <c r="A42" s="110"/>
      <c r="B42" s="118"/>
      <c r="C42" s="184" t="s">
        <v>179</v>
      </c>
      <c r="D42" s="160" t="s">
        <v>29</v>
      </c>
      <c r="E42" s="185">
        <v>11</v>
      </c>
      <c r="F42" s="186"/>
      <c r="G42" s="187"/>
      <c r="H42" s="187"/>
      <c r="I42" s="187"/>
      <c r="J42" s="187"/>
      <c r="K42" s="188"/>
      <c r="L42" s="189"/>
      <c r="M42" s="187"/>
      <c r="N42" s="187"/>
      <c r="O42" s="187"/>
      <c r="P42" s="188"/>
    </row>
    <row r="43" spans="1:16" s="44" customFormat="1" ht="15" customHeight="1">
      <c r="A43" s="110"/>
      <c r="B43" s="118"/>
      <c r="C43" s="184" t="s">
        <v>56</v>
      </c>
      <c r="D43" s="160" t="s">
        <v>48</v>
      </c>
      <c r="E43" s="185">
        <v>2</v>
      </c>
      <c r="F43" s="186"/>
      <c r="G43" s="187"/>
      <c r="H43" s="187"/>
      <c r="I43" s="187"/>
      <c r="J43" s="187"/>
      <c r="K43" s="188"/>
      <c r="L43" s="189"/>
      <c r="M43" s="187"/>
      <c r="N43" s="187"/>
      <c r="O43" s="187"/>
      <c r="P43" s="188"/>
    </row>
    <row r="44" spans="1:16" s="44" customFormat="1" ht="25.5" customHeight="1">
      <c r="A44" s="110"/>
      <c r="B44" s="118"/>
      <c r="C44" s="312" t="s">
        <v>150</v>
      </c>
      <c r="D44" s="119"/>
      <c r="E44" s="125"/>
      <c r="F44" s="121"/>
      <c r="G44" s="122"/>
      <c r="H44" s="122"/>
      <c r="I44" s="122"/>
      <c r="J44" s="122"/>
      <c r="K44" s="120"/>
      <c r="L44" s="126"/>
      <c r="M44" s="122"/>
      <c r="N44" s="122"/>
      <c r="O44" s="122"/>
      <c r="P44" s="120"/>
    </row>
    <row r="45" spans="1:16" s="44" customFormat="1" ht="27.75" customHeight="1">
      <c r="A45" s="134" t="s">
        <v>3</v>
      </c>
      <c r="B45" s="138" t="s">
        <v>57</v>
      </c>
      <c r="C45" s="139" t="s">
        <v>131</v>
      </c>
      <c r="D45" s="140" t="s">
        <v>29</v>
      </c>
      <c r="E45" s="141">
        <v>51.8</v>
      </c>
      <c r="F45" s="142"/>
      <c r="G45" s="136"/>
      <c r="H45" s="136"/>
      <c r="I45" s="136"/>
      <c r="J45" s="136"/>
      <c r="K45" s="143"/>
      <c r="L45" s="144"/>
      <c r="M45" s="136"/>
      <c r="N45" s="136"/>
      <c r="O45" s="136"/>
      <c r="P45" s="143"/>
    </row>
    <row r="46" spans="1:16" s="44" customFormat="1" ht="50.25" customHeight="1">
      <c r="A46" s="137"/>
      <c r="B46" s="111"/>
      <c r="C46" s="184" t="s">
        <v>147</v>
      </c>
      <c r="D46" s="160" t="s">
        <v>48</v>
      </c>
      <c r="E46" s="192">
        <f>0.25*E45</f>
        <v>12.95</v>
      </c>
      <c r="F46" s="162"/>
      <c r="G46" s="164"/>
      <c r="H46" s="164"/>
      <c r="I46" s="174"/>
      <c r="J46" s="164"/>
      <c r="K46" s="165"/>
      <c r="L46" s="168"/>
      <c r="M46" s="164"/>
      <c r="N46" s="164"/>
      <c r="O46" s="164"/>
      <c r="P46" s="165"/>
    </row>
    <row r="47" spans="1:16" s="44" customFormat="1" ht="16.5" customHeight="1">
      <c r="A47" s="110"/>
      <c r="B47" s="118"/>
      <c r="C47" s="312" t="s">
        <v>58</v>
      </c>
      <c r="D47" s="119"/>
      <c r="E47" s="120"/>
      <c r="F47" s="121"/>
      <c r="G47" s="122"/>
      <c r="H47" s="122"/>
      <c r="I47" s="122"/>
      <c r="J47" s="122"/>
      <c r="K47" s="120"/>
      <c r="L47" s="121"/>
      <c r="M47" s="122"/>
      <c r="N47" s="122"/>
      <c r="O47" s="122"/>
      <c r="P47" s="120"/>
    </row>
    <row r="48" spans="1:16" s="44" customFormat="1" ht="26.25" customHeight="1">
      <c r="A48" s="110" t="s">
        <v>3</v>
      </c>
      <c r="B48" s="111" t="s">
        <v>59</v>
      </c>
      <c r="C48" s="124" t="s">
        <v>151</v>
      </c>
      <c r="D48" s="112" t="s">
        <v>60</v>
      </c>
      <c r="E48" s="113">
        <v>840</v>
      </c>
      <c r="F48" s="114"/>
      <c r="G48" s="115"/>
      <c r="H48" s="115"/>
      <c r="I48" s="115"/>
      <c r="J48" s="115"/>
      <c r="K48" s="116"/>
      <c r="L48" s="117"/>
      <c r="M48" s="115"/>
      <c r="N48" s="115"/>
      <c r="O48" s="115"/>
      <c r="P48" s="116"/>
    </row>
    <row r="49" spans="1:16" s="44" customFormat="1" ht="15" customHeight="1">
      <c r="A49" s="110"/>
      <c r="B49" s="111"/>
      <c r="C49" s="191" t="s">
        <v>61</v>
      </c>
      <c r="D49" s="160" t="s">
        <v>26</v>
      </c>
      <c r="E49" s="161">
        <f>E48*1.1</f>
        <v>924.0000000000001</v>
      </c>
      <c r="F49" s="162"/>
      <c r="G49" s="163"/>
      <c r="H49" s="163"/>
      <c r="I49" s="164"/>
      <c r="J49" s="163"/>
      <c r="K49" s="165"/>
      <c r="L49" s="166"/>
      <c r="M49" s="163"/>
      <c r="N49" s="164"/>
      <c r="O49" s="163"/>
      <c r="P49" s="167"/>
    </row>
    <row r="50" spans="1:16" s="44" customFormat="1" ht="15" customHeight="1">
      <c r="A50" s="110"/>
      <c r="B50" s="111"/>
      <c r="C50" s="191" t="s">
        <v>92</v>
      </c>
      <c r="D50" s="160" t="s">
        <v>30</v>
      </c>
      <c r="E50" s="161">
        <f>E48*0.0005</f>
        <v>0.42</v>
      </c>
      <c r="F50" s="162"/>
      <c r="G50" s="163"/>
      <c r="H50" s="163"/>
      <c r="I50" s="164"/>
      <c r="J50" s="163"/>
      <c r="K50" s="165"/>
      <c r="L50" s="166"/>
      <c r="M50" s="163"/>
      <c r="N50" s="164"/>
      <c r="O50" s="163"/>
      <c r="P50" s="167"/>
    </row>
    <row r="51" spans="1:16" s="44" customFormat="1" ht="15.75" customHeight="1">
      <c r="A51" s="110"/>
      <c r="B51" s="111"/>
      <c r="C51" s="312" t="s">
        <v>93</v>
      </c>
      <c r="D51" s="112"/>
      <c r="E51" s="113"/>
      <c r="F51" s="114"/>
      <c r="G51" s="115"/>
      <c r="H51" s="115"/>
      <c r="I51" s="115"/>
      <c r="J51" s="115"/>
      <c r="K51" s="116"/>
      <c r="L51" s="117"/>
      <c r="M51" s="115"/>
      <c r="N51" s="115"/>
      <c r="O51" s="115"/>
      <c r="P51" s="116"/>
    </row>
    <row r="52" spans="1:16" s="44" customFormat="1" ht="15.75" customHeight="1">
      <c r="A52" s="110" t="s">
        <v>3</v>
      </c>
      <c r="B52" s="111" t="s">
        <v>21</v>
      </c>
      <c r="C52" s="124" t="s">
        <v>94</v>
      </c>
      <c r="D52" s="112" t="s">
        <v>29</v>
      </c>
      <c r="E52" s="113">
        <v>22</v>
      </c>
      <c r="F52" s="114"/>
      <c r="G52" s="115"/>
      <c r="H52" s="115"/>
      <c r="I52" s="115"/>
      <c r="J52" s="115"/>
      <c r="K52" s="116"/>
      <c r="L52" s="117"/>
      <c r="M52" s="115"/>
      <c r="N52" s="115"/>
      <c r="O52" s="115"/>
      <c r="P52" s="116"/>
    </row>
    <row r="53" spans="1:16" s="44" customFormat="1" ht="15" customHeight="1">
      <c r="A53" s="110"/>
      <c r="B53" s="111"/>
      <c r="C53" s="191" t="s">
        <v>95</v>
      </c>
      <c r="D53" s="193" t="s">
        <v>29</v>
      </c>
      <c r="E53" s="161">
        <f>E52*2.5</f>
        <v>55</v>
      </c>
      <c r="F53" s="162"/>
      <c r="G53" s="163"/>
      <c r="H53" s="163"/>
      <c r="I53" s="164"/>
      <c r="J53" s="163"/>
      <c r="K53" s="165"/>
      <c r="L53" s="166"/>
      <c r="M53" s="163"/>
      <c r="N53" s="164"/>
      <c r="O53" s="163"/>
      <c r="P53" s="167"/>
    </row>
    <row r="54" spans="1:16" s="44" customFormat="1" ht="24" customHeight="1">
      <c r="A54" s="110"/>
      <c r="B54" s="111"/>
      <c r="C54" s="194" t="s">
        <v>181</v>
      </c>
      <c r="D54" s="160" t="s">
        <v>30</v>
      </c>
      <c r="E54" s="161">
        <f>E52*0.4</f>
        <v>8.8</v>
      </c>
      <c r="F54" s="162"/>
      <c r="G54" s="163"/>
      <c r="H54" s="163"/>
      <c r="I54" s="164"/>
      <c r="J54" s="163"/>
      <c r="K54" s="165"/>
      <c r="L54" s="166"/>
      <c r="M54" s="163"/>
      <c r="N54" s="164"/>
      <c r="O54" s="163"/>
      <c r="P54" s="167"/>
    </row>
    <row r="55" spans="1:16" s="44" customFormat="1" ht="27" customHeight="1">
      <c r="A55" s="110"/>
      <c r="B55" s="111"/>
      <c r="C55" s="312" t="s">
        <v>152</v>
      </c>
      <c r="D55" s="112"/>
      <c r="E55" s="113"/>
      <c r="F55" s="114"/>
      <c r="G55" s="115"/>
      <c r="H55" s="115"/>
      <c r="I55" s="115"/>
      <c r="J55" s="115"/>
      <c r="K55" s="116"/>
      <c r="L55" s="117"/>
      <c r="M55" s="115"/>
      <c r="N55" s="115"/>
      <c r="O55" s="115"/>
      <c r="P55" s="116"/>
    </row>
    <row r="56" spans="1:16" s="44" customFormat="1" ht="26.25" customHeight="1">
      <c r="A56" s="110" t="s">
        <v>3</v>
      </c>
      <c r="B56" s="111" t="s">
        <v>21</v>
      </c>
      <c r="C56" s="124" t="s">
        <v>156</v>
      </c>
      <c r="D56" s="195" t="s">
        <v>28</v>
      </c>
      <c r="E56" s="113">
        <v>82.8</v>
      </c>
      <c r="F56" s="114"/>
      <c r="G56" s="115"/>
      <c r="H56" s="115"/>
      <c r="I56" s="115"/>
      <c r="J56" s="115"/>
      <c r="K56" s="116"/>
      <c r="L56" s="117"/>
      <c r="M56" s="115"/>
      <c r="N56" s="115"/>
      <c r="O56" s="115"/>
      <c r="P56" s="116"/>
    </row>
    <row r="57" spans="1:16" s="44" customFormat="1" ht="15.75" customHeight="1">
      <c r="A57" s="110"/>
      <c r="B57" s="111"/>
      <c r="C57" s="191" t="s">
        <v>154</v>
      </c>
      <c r="D57" s="160" t="s">
        <v>26</v>
      </c>
      <c r="E57" s="161">
        <v>15</v>
      </c>
      <c r="F57" s="162"/>
      <c r="G57" s="163"/>
      <c r="H57" s="163"/>
      <c r="I57" s="164"/>
      <c r="J57" s="163"/>
      <c r="K57" s="165"/>
      <c r="L57" s="166"/>
      <c r="M57" s="163"/>
      <c r="N57" s="164"/>
      <c r="O57" s="163"/>
      <c r="P57" s="167"/>
    </row>
    <row r="58" spans="1:16" s="281" customFormat="1" ht="26.25" customHeight="1">
      <c r="A58" s="282"/>
      <c r="B58" s="199"/>
      <c r="C58" s="194" t="s">
        <v>155</v>
      </c>
      <c r="D58" s="160" t="s">
        <v>26</v>
      </c>
      <c r="E58" s="283">
        <v>30</v>
      </c>
      <c r="F58" s="284"/>
      <c r="G58" s="285"/>
      <c r="H58" s="285"/>
      <c r="I58" s="286"/>
      <c r="J58" s="285"/>
      <c r="K58" s="287"/>
      <c r="L58" s="288"/>
      <c r="M58" s="285"/>
      <c r="N58" s="286"/>
      <c r="O58" s="285"/>
      <c r="P58" s="289"/>
    </row>
    <row r="59" spans="1:16" s="44" customFormat="1" ht="15" customHeight="1">
      <c r="A59" s="110"/>
      <c r="B59" s="111"/>
      <c r="C59" s="191" t="s">
        <v>153</v>
      </c>
      <c r="D59" s="160" t="s">
        <v>26</v>
      </c>
      <c r="E59" s="161">
        <v>32</v>
      </c>
      <c r="F59" s="162"/>
      <c r="G59" s="163"/>
      <c r="H59" s="163"/>
      <c r="I59" s="164"/>
      <c r="J59" s="163"/>
      <c r="K59" s="165"/>
      <c r="L59" s="166"/>
      <c r="M59" s="163"/>
      <c r="N59" s="164"/>
      <c r="O59" s="163"/>
      <c r="P59" s="167"/>
    </row>
    <row r="60" spans="1:16" s="44" customFormat="1" ht="37.5" customHeight="1">
      <c r="A60" s="110" t="s">
        <v>27</v>
      </c>
      <c r="B60" s="199" t="s">
        <v>102</v>
      </c>
      <c r="C60" s="124" t="s">
        <v>160</v>
      </c>
      <c r="D60" s="195" t="s">
        <v>29</v>
      </c>
      <c r="E60" s="113">
        <v>44</v>
      </c>
      <c r="F60" s="114"/>
      <c r="G60" s="115"/>
      <c r="H60" s="115"/>
      <c r="I60" s="115"/>
      <c r="J60" s="115"/>
      <c r="K60" s="116"/>
      <c r="L60" s="117"/>
      <c r="M60" s="115"/>
      <c r="N60" s="115"/>
      <c r="O60" s="115"/>
      <c r="P60" s="116"/>
    </row>
    <row r="61" spans="1:16" s="44" customFormat="1" ht="25.5" customHeight="1">
      <c r="A61" s="110"/>
      <c r="B61" s="111"/>
      <c r="C61" s="194" t="s">
        <v>158</v>
      </c>
      <c r="D61" s="160" t="s">
        <v>29</v>
      </c>
      <c r="E61" s="161">
        <f>E60*1.15</f>
        <v>50.599999999999994</v>
      </c>
      <c r="F61" s="162"/>
      <c r="G61" s="163"/>
      <c r="H61" s="163"/>
      <c r="I61" s="164"/>
      <c r="J61" s="163"/>
      <c r="K61" s="165"/>
      <c r="L61" s="166"/>
      <c r="M61" s="163"/>
      <c r="N61" s="164"/>
      <c r="O61" s="163"/>
      <c r="P61" s="167"/>
    </row>
    <row r="62" spans="1:16" s="44" customFormat="1" ht="25.5" customHeight="1">
      <c r="A62" s="110"/>
      <c r="B62" s="111"/>
      <c r="C62" s="194" t="s">
        <v>159</v>
      </c>
      <c r="D62" s="160" t="s">
        <v>29</v>
      </c>
      <c r="E62" s="161">
        <f>E60*1.15</f>
        <v>50.599999999999994</v>
      </c>
      <c r="F62" s="162"/>
      <c r="G62" s="163"/>
      <c r="H62" s="163"/>
      <c r="I62" s="164"/>
      <c r="J62" s="163"/>
      <c r="K62" s="165"/>
      <c r="L62" s="166"/>
      <c r="M62" s="163"/>
      <c r="N62" s="164"/>
      <c r="O62" s="163"/>
      <c r="P62" s="167"/>
    </row>
    <row r="63" spans="1:16" s="44" customFormat="1" ht="15.75" customHeight="1">
      <c r="A63" s="110"/>
      <c r="B63" s="111"/>
      <c r="C63" s="191" t="s">
        <v>99</v>
      </c>
      <c r="D63" s="160" t="s">
        <v>26</v>
      </c>
      <c r="E63" s="161">
        <f>E60*15</f>
        <v>660</v>
      </c>
      <c r="F63" s="162"/>
      <c r="G63" s="163"/>
      <c r="H63" s="163"/>
      <c r="I63" s="164"/>
      <c r="J63" s="163"/>
      <c r="K63" s="165"/>
      <c r="L63" s="166"/>
      <c r="M63" s="163"/>
      <c r="N63" s="164"/>
      <c r="O63" s="163"/>
      <c r="P63" s="167"/>
    </row>
    <row r="64" spans="1:16" s="44" customFormat="1" ht="16.5" customHeight="1">
      <c r="A64" s="110"/>
      <c r="B64" s="111"/>
      <c r="C64" s="191" t="s">
        <v>100</v>
      </c>
      <c r="D64" s="160" t="s">
        <v>48</v>
      </c>
      <c r="E64" s="161">
        <f>E60*0.3</f>
        <v>13.2</v>
      </c>
      <c r="F64" s="162"/>
      <c r="G64" s="163"/>
      <c r="H64" s="163"/>
      <c r="I64" s="164"/>
      <c r="J64" s="163"/>
      <c r="K64" s="165"/>
      <c r="L64" s="166"/>
      <c r="M64" s="163"/>
      <c r="N64" s="164"/>
      <c r="O64" s="163"/>
      <c r="P64" s="167"/>
    </row>
    <row r="65" spans="1:16" s="44" customFormat="1" ht="15.75" customHeight="1">
      <c r="A65" s="110"/>
      <c r="B65" s="111"/>
      <c r="C65" s="191" t="s">
        <v>101</v>
      </c>
      <c r="D65" s="160" t="s">
        <v>47</v>
      </c>
      <c r="E65" s="161">
        <f>E60*1</f>
        <v>44</v>
      </c>
      <c r="F65" s="162"/>
      <c r="G65" s="163"/>
      <c r="H65" s="163"/>
      <c r="I65" s="164"/>
      <c r="J65" s="163"/>
      <c r="K65" s="165"/>
      <c r="L65" s="166"/>
      <c r="M65" s="163"/>
      <c r="N65" s="164"/>
      <c r="O65" s="163"/>
      <c r="P65" s="167"/>
    </row>
    <row r="66" spans="1:16" s="44" customFormat="1" ht="25.5" customHeight="1">
      <c r="A66" s="196" t="s">
        <v>32</v>
      </c>
      <c r="B66" s="236" t="s">
        <v>103</v>
      </c>
      <c r="C66" s="244" t="s">
        <v>108</v>
      </c>
      <c r="D66" s="245" t="s">
        <v>29</v>
      </c>
      <c r="E66" s="197">
        <v>44</v>
      </c>
      <c r="F66" s="246"/>
      <c r="G66" s="207"/>
      <c r="H66" s="247"/>
      <c r="I66" s="198"/>
      <c r="J66" s="247"/>
      <c r="K66" s="248"/>
      <c r="L66" s="249"/>
      <c r="M66" s="247"/>
      <c r="N66" s="247"/>
      <c r="O66" s="247"/>
      <c r="P66" s="248"/>
    </row>
    <row r="67" spans="1:16" s="44" customFormat="1" ht="24.75" customHeight="1">
      <c r="A67" s="200"/>
      <c r="B67" s="237"/>
      <c r="C67" s="250" t="s">
        <v>104</v>
      </c>
      <c r="D67" s="251" t="s">
        <v>29</v>
      </c>
      <c r="E67" s="252">
        <f>1.05*E66</f>
        <v>46.2</v>
      </c>
      <c r="F67" s="253"/>
      <c r="G67" s="254"/>
      <c r="H67" s="254"/>
      <c r="I67" s="254"/>
      <c r="J67" s="254"/>
      <c r="K67" s="255"/>
      <c r="L67" s="256"/>
      <c r="M67" s="254"/>
      <c r="N67" s="254"/>
      <c r="O67" s="254"/>
      <c r="P67" s="255"/>
    </row>
    <row r="68" spans="1:16" s="44" customFormat="1" ht="15.75" customHeight="1">
      <c r="A68" s="200"/>
      <c r="B68" s="237"/>
      <c r="C68" s="257" t="s">
        <v>106</v>
      </c>
      <c r="D68" s="251" t="s">
        <v>26</v>
      </c>
      <c r="E68" s="252">
        <f>0.3*E66/12</f>
        <v>1.0999999999999999</v>
      </c>
      <c r="F68" s="253"/>
      <c r="G68" s="254"/>
      <c r="H68" s="254"/>
      <c r="I68" s="254"/>
      <c r="J68" s="254"/>
      <c r="K68" s="255"/>
      <c r="L68" s="256"/>
      <c r="M68" s="254"/>
      <c r="N68" s="254"/>
      <c r="O68" s="254"/>
      <c r="P68" s="255"/>
    </row>
    <row r="69" spans="1:16" s="44" customFormat="1" ht="15.75" customHeight="1">
      <c r="A69" s="200"/>
      <c r="B69" s="237"/>
      <c r="C69" s="257" t="s">
        <v>107</v>
      </c>
      <c r="D69" s="251" t="s">
        <v>28</v>
      </c>
      <c r="E69" s="252">
        <f>E66/2</f>
        <v>22</v>
      </c>
      <c r="F69" s="253"/>
      <c r="G69" s="254"/>
      <c r="H69" s="254"/>
      <c r="I69" s="254"/>
      <c r="J69" s="254"/>
      <c r="K69" s="255"/>
      <c r="L69" s="256"/>
      <c r="M69" s="254"/>
      <c r="N69" s="254"/>
      <c r="O69" s="254"/>
      <c r="P69" s="255"/>
    </row>
    <row r="70" spans="1:16" s="44" customFormat="1" ht="23.25" customHeight="1">
      <c r="A70" s="110" t="s">
        <v>31</v>
      </c>
      <c r="B70" s="169" t="s">
        <v>109</v>
      </c>
      <c r="C70" s="258" t="s">
        <v>110</v>
      </c>
      <c r="D70" s="119" t="s">
        <v>111</v>
      </c>
      <c r="E70" s="259">
        <v>27.6</v>
      </c>
      <c r="F70" s="121"/>
      <c r="G70" s="145"/>
      <c r="H70" s="122"/>
      <c r="I70" s="122"/>
      <c r="J70" s="122"/>
      <c r="K70" s="120"/>
      <c r="L70" s="126"/>
      <c r="M70" s="122"/>
      <c r="N70" s="122"/>
      <c r="O70" s="122"/>
      <c r="P70" s="120"/>
    </row>
    <row r="71" spans="1:16" s="44" customFormat="1" ht="15.75" customHeight="1">
      <c r="A71" s="157"/>
      <c r="B71" s="233"/>
      <c r="C71" s="260" t="s">
        <v>112</v>
      </c>
      <c r="D71" s="171" t="s">
        <v>111</v>
      </c>
      <c r="E71" s="261">
        <f>1.05*E70</f>
        <v>28.980000000000004</v>
      </c>
      <c r="F71" s="173"/>
      <c r="G71" s="174"/>
      <c r="H71" s="174"/>
      <c r="I71" s="174"/>
      <c r="J71" s="174"/>
      <c r="K71" s="172"/>
      <c r="L71" s="262"/>
      <c r="M71" s="174"/>
      <c r="N71" s="174"/>
      <c r="O71" s="174"/>
      <c r="P71" s="172"/>
    </row>
    <row r="72" spans="1:16" s="44" customFormat="1" ht="15.75" customHeight="1">
      <c r="A72" s="157"/>
      <c r="B72" s="233"/>
      <c r="C72" s="260" t="s">
        <v>113</v>
      </c>
      <c r="D72" s="171" t="s">
        <v>26</v>
      </c>
      <c r="E72" s="261">
        <f>E70/0.4</f>
        <v>69</v>
      </c>
      <c r="F72" s="173"/>
      <c r="G72" s="174"/>
      <c r="H72" s="174"/>
      <c r="I72" s="174"/>
      <c r="J72" s="174"/>
      <c r="K72" s="172"/>
      <c r="L72" s="262"/>
      <c r="M72" s="174"/>
      <c r="N72" s="174"/>
      <c r="O72" s="174"/>
      <c r="P72" s="172"/>
    </row>
    <row r="73" spans="1:16" s="44" customFormat="1" ht="15.75" customHeight="1">
      <c r="A73" s="157"/>
      <c r="B73" s="233"/>
      <c r="C73" s="263" t="s">
        <v>114</v>
      </c>
      <c r="D73" s="171" t="s">
        <v>26</v>
      </c>
      <c r="E73" s="261">
        <f>(E70*0.15)*0.1/2.5</f>
        <v>0.1656</v>
      </c>
      <c r="F73" s="173"/>
      <c r="G73" s="174"/>
      <c r="H73" s="174"/>
      <c r="I73" s="174"/>
      <c r="J73" s="174"/>
      <c r="K73" s="172"/>
      <c r="L73" s="262"/>
      <c r="M73" s="174"/>
      <c r="N73" s="174"/>
      <c r="O73" s="174"/>
      <c r="P73" s="172"/>
    </row>
    <row r="74" spans="1:16" s="44" customFormat="1" ht="15.75" customHeight="1">
      <c r="A74" s="157"/>
      <c r="B74" s="233"/>
      <c r="C74" s="260" t="s">
        <v>115</v>
      </c>
      <c r="D74" s="171" t="s">
        <v>111</v>
      </c>
      <c r="E74" s="261">
        <f>0.03*E70</f>
        <v>0.828</v>
      </c>
      <c r="F74" s="173"/>
      <c r="G74" s="174"/>
      <c r="H74" s="174"/>
      <c r="I74" s="174"/>
      <c r="J74" s="174"/>
      <c r="K74" s="172"/>
      <c r="L74" s="262"/>
      <c r="M74" s="174"/>
      <c r="N74" s="174"/>
      <c r="O74" s="174"/>
      <c r="P74" s="172"/>
    </row>
    <row r="75" spans="1:16" s="44" customFormat="1" ht="15.75" customHeight="1">
      <c r="A75" s="157"/>
      <c r="B75" s="233"/>
      <c r="C75" s="264" t="s">
        <v>116</v>
      </c>
      <c r="D75" s="171" t="s">
        <v>26</v>
      </c>
      <c r="E75" s="261">
        <f>(E70*0.2*0.2)/2.7</f>
        <v>0.4088888888888889</v>
      </c>
      <c r="F75" s="173"/>
      <c r="G75" s="174"/>
      <c r="H75" s="174"/>
      <c r="I75" s="174"/>
      <c r="J75" s="174"/>
      <c r="K75" s="172"/>
      <c r="L75" s="262"/>
      <c r="M75" s="174"/>
      <c r="N75" s="174"/>
      <c r="O75" s="174"/>
      <c r="P75" s="172"/>
    </row>
    <row r="76" spans="1:16" s="44" customFormat="1" ht="27" customHeight="1">
      <c r="A76" s="157"/>
      <c r="B76" s="233"/>
      <c r="C76" s="265" t="s">
        <v>117</v>
      </c>
      <c r="D76" s="171" t="s">
        <v>118</v>
      </c>
      <c r="E76" s="161">
        <f>0.1*E70</f>
        <v>2.7600000000000002</v>
      </c>
      <c r="F76" s="173"/>
      <c r="G76" s="174"/>
      <c r="H76" s="174"/>
      <c r="I76" s="174"/>
      <c r="J76" s="174"/>
      <c r="K76" s="172"/>
      <c r="L76" s="262"/>
      <c r="M76" s="174"/>
      <c r="N76" s="174"/>
      <c r="O76" s="174"/>
      <c r="P76" s="172"/>
    </row>
    <row r="77" spans="1:16" s="44" customFormat="1" ht="15.75" customHeight="1">
      <c r="A77" s="110"/>
      <c r="B77" s="111"/>
      <c r="C77" s="312" t="s">
        <v>122</v>
      </c>
      <c r="D77" s="112"/>
      <c r="E77" s="113"/>
      <c r="F77" s="114"/>
      <c r="G77" s="115"/>
      <c r="H77" s="115"/>
      <c r="I77" s="115"/>
      <c r="J77" s="115"/>
      <c r="K77" s="116"/>
      <c r="L77" s="117"/>
      <c r="M77" s="115"/>
      <c r="N77" s="115"/>
      <c r="O77" s="115"/>
      <c r="P77" s="116"/>
    </row>
    <row r="78" spans="1:16" s="44" customFormat="1" ht="23.25" customHeight="1">
      <c r="A78" s="110" t="s">
        <v>3</v>
      </c>
      <c r="B78" s="169" t="s">
        <v>125</v>
      </c>
      <c r="C78" s="148" t="s">
        <v>126</v>
      </c>
      <c r="D78" s="119" t="s">
        <v>29</v>
      </c>
      <c r="E78" s="125">
        <v>2.1</v>
      </c>
      <c r="F78" s="121"/>
      <c r="G78" s="145"/>
      <c r="H78" s="122"/>
      <c r="I78" s="122"/>
      <c r="J78" s="122"/>
      <c r="K78" s="120"/>
      <c r="L78" s="126"/>
      <c r="M78" s="122"/>
      <c r="N78" s="122"/>
      <c r="O78" s="122"/>
      <c r="P78" s="120"/>
    </row>
    <row r="79" spans="1:16" s="44" customFormat="1" ht="36.75" customHeight="1">
      <c r="A79" s="223"/>
      <c r="B79" s="224"/>
      <c r="C79" s="225" t="s">
        <v>130</v>
      </c>
      <c r="D79" s="224" t="s">
        <v>127</v>
      </c>
      <c r="E79" s="226">
        <v>1</v>
      </c>
      <c r="F79" s="227"/>
      <c r="G79" s="228"/>
      <c r="H79" s="228"/>
      <c r="I79" s="228"/>
      <c r="J79" s="228"/>
      <c r="K79" s="229"/>
      <c r="L79" s="230"/>
      <c r="M79" s="228"/>
      <c r="N79" s="228"/>
      <c r="O79" s="228"/>
      <c r="P79" s="229"/>
    </row>
    <row r="80" spans="1:16" s="44" customFormat="1" ht="15.75" customHeight="1">
      <c r="A80" s="223"/>
      <c r="B80" s="231"/>
      <c r="C80" s="232" t="s">
        <v>128</v>
      </c>
      <c r="D80" s="224" t="s">
        <v>127</v>
      </c>
      <c r="E80" s="226">
        <f>E78*0.33</f>
        <v>0.6930000000000001</v>
      </c>
      <c r="F80" s="227"/>
      <c r="G80" s="228"/>
      <c r="H80" s="228"/>
      <c r="I80" s="228"/>
      <c r="J80" s="228"/>
      <c r="K80" s="229"/>
      <c r="L80" s="230"/>
      <c r="M80" s="228"/>
      <c r="N80" s="228"/>
      <c r="O80" s="228"/>
      <c r="P80" s="229"/>
    </row>
    <row r="81" spans="1:16" s="44" customFormat="1" ht="15.75" customHeight="1">
      <c r="A81" s="223"/>
      <c r="B81" s="231"/>
      <c r="C81" s="232" t="s">
        <v>129</v>
      </c>
      <c r="D81" s="224" t="s">
        <v>127</v>
      </c>
      <c r="E81" s="226">
        <f>SUM(E79:E79)*10</f>
        <v>10</v>
      </c>
      <c r="F81" s="227"/>
      <c r="G81" s="228"/>
      <c r="H81" s="228"/>
      <c r="I81" s="228"/>
      <c r="J81" s="228"/>
      <c r="K81" s="229"/>
      <c r="L81" s="230"/>
      <c r="M81" s="228"/>
      <c r="N81" s="228"/>
      <c r="O81" s="228"/>
      <c r="P81" s="229"/>
    </row>
    <row r="82" spans="1:16" s="44" customFormat="1" ht="15.75" customHeight="1">
      <c r="A82" s="110"/>
      <c r="B82" s="111"/>
      <c r="C82" s="312" t="s">
        <v>123</v>
      </c>
      <c r="D82" s="112"/>
      <c r="E82" s="113"/>
      <c r="F82" s="114"/>
      <c r="G82" s="115"/>
      <c r="H82" s="115"/>
      <c r="I82" s="115"/>
      <c r="J82" s="115"/>
      <c r="K82" s="116"/>
      <c r="L82" s="117"/>
      <c r="M82" s="115"/>
      <c r="N82" s="115"/>
      <c r="O82" s="115"/>
      <c r="P82" s="116"/>
    </row>
    <row r="83" spans="1:16" s="44" customFormat="1" ht="24.75" customHeight="1">
      <c r="A83" s="110" t="s">
        <v>3</v>
      </c>
      <c r="B83" s="290" t="s">
        <v>21</v>
      </c>
      <c r="C83" s="258" t="s">
        <v>184</v>
      </c>
      <c r="D83" s="119" t="s">
        <v>29</v>
      </c>
      <c r="E83" s="259">
        <v>44</v>
      </c>
      <c r="F83" s="121"/>
      <c r="G83" s="145"/>
      <c r="H83" s="122"/>
      <c r="I83" s="198"/>
      <c r="J83" s="122"/>
      <c r="K83" s="120"/>
      <c r="L83" s="126"/>
      <c r="M83" s="122"/>
      <c r="N83" s="122"/>
      <c r="O83" s="122"/>
      <c r="P83" s="120"/>
    </row>
    <row r="84" spans="1:16" s="44" customFormat="1" ht="23.25" customHeight="1">
      <c r="A84" s="275"/>
      <c r="B84" s="291"/>
      <c r="C84" s="292" t="s">
        <v>182</v>
      </c>
      <c r="D84" s="293" t="s">
        <v>29</v>
      </c>
      <c r="E84" s="294">
        <f>1.15*E83*2</f>
        <v>101.19999999999999</v>
      </c>
      <c r="F84" s="295"/>
      <c r="G84" s="296"/>
      <c r="H84" s="296"/>
      <c r="I84" s="296"/>
      <c r="J84" s="296"/>
      <c r="K84" s="297"/>
      <c r="L84" s="298"/>
      <c r="M84" s="296"/>
      <c r="N84" s="296"/>
      <c r="O84" s="296"/>
      <c r="P84" s="297"/>
    </row>
    <row r="85" spans="1:16" s="44" customFormat="1" ht="26.25" customHeight="1">
      <c r="A85" s="275"/>
      <c r="B85" s="291"/>
      <c r="C85" s="292" t="s">
        <v>183</v>
      </c>
      <c r="D85" s="293" t="s">
        <v>141</v>
      </c>
      <c r="E85" s="294">
        <f>E83</f>
        <v>44</v>
      </c>
      <c r="F85" s="295"/>
      <c r="G85" s="296"/>
      <c r="H85" s="296"/>
      <c r="I85" s="296"/>
      <c r="J85" s="296"/>
      <c r="K85" s="297"/>
      <c r="L85" s="298"/>
      <c r="M85" s="296"/>
      <c r="N85" s="296"/>
      <c r="O85" s="296"/>
      <c r="P85" s="297"/>
    </row>
    <row r="86" spans="1:16" s="44" customFormat="1" ht="27.75" customHeight="1">
      <c r="A86" s="234">
        <v>2</v>
      </c>
      <c r="B86" s="135" t="s">
        <v>68</v>
      </c>
      <c r="C86" s="156" t="s">
        <v>144</v>
      </c>
      <c r="D86" s="140" t="s">
        <v>63</v>
      </c>
      <c r="E86" s="150">
        <v>11.3</v>
      </c>
      <c r="F86" s="151"/>
      <c r="G86" s="152"/>
      <c r="H86" s="152"/>
      <c r="I86" s="152"/>
      <c r="J86" s="153"/>
      <c r="K86" s="154"/>
      <c r="L86" s="155"/>
      <c r="M86" s="152"/>
      <c r="N86" s="152"/>
      <c r="O86" s="152"/>
      <c r="P86" s="154"/>
    </row>
    <row r="87" spans="1:16" s="44" customFormat="1" ht="16.5" customHeight="1">
      <c r="A87" s="235"/>
      <c r="B87" s="118"/>
      <c r="C87" s="276" t="s">
        <v>124</v>
      </c>
      <c r="D87" s="119" t="s">
        <v>48</v>
      </c>
      <c r="E87" s="123">
        <f>2.1*E86</f>
        <v>23.730000000000004</v>
      </c>
      <c r="F87" s="121"/>
      <c r="G87" s="122"/>
      <c r="H87" s="122"/>
      <c r="I87" s="122"/>
      <c r="J87" s="145"/>
      <c r="K87" s="120"/>
      <c r="L87" s="126"/>
      <c r="M87" s="122"/>
      <c r="N87" s="122"/>
      <c r="O87" s="122"/>
      <c r="P87" s="120"/>
    </row>
    <row r="88" spans="1:16" s="44" customFormat="1" ht="22.5" customHeight="1">
      <c r="A88" s="201" t="s">
        <v>27</v>
      </c>
      <c r="B88" s="202" t="s">
        <v>21</v>
      </c>
      <c r="C88" s="203" t="s">
        <v>119</v>
      </c>
      <c r="D88" s="204" t="s">
        <v>29</v>
      </c>
      <c r="E88" s="205">
        <v>26.9</v>
      </c>
      <c r="F88" s="206"/>
      <c r="G88" s="207"/>
      <c r="H88" s="198"/>
      <c r="I88" s="198"/>
      <c r="J88" s="207"/>
      <c r="K88" s="208"/>
      <c r="L88" s="209"/>
      <c r="M88" s="198"/>
      <c r="N88" s="198"/>
      <c r="O88" s="198"/>
      <c r="P88" s="208"/>
    </row>
    <row r="89" spans="1:16" s="44" customFormat="1" ht="15" customHeight="1">
      <c r="A89" s="210"/>
      <c r="B89" s="211"/>
      <c r="C89" s="219" t="s">
        <v>105</v>
      </c>
      <c r="D89" s="212" t="s">
        <v>48</v>
      </c>
      <c r="E89" s="213">
        <f>0.95*E88</f>
        <v>25.554999999999996</v>
      </c>
      <c r="F89" s="214"/>
      <c r="G89" s="215"/>
      <c r="H89" s="215"/>
      <c r="I89" s="215"/>
      <c r="J89" s="216"/>
      <c r="K89" s="217"/>
      <c r="L89" s="218"/>
      <c r="M89" s="215"/>
      <c r="N89" s="215"/>
      <c r="O89" s="215"/>
      <c r="P89" s="217"/>
    </row>
    <row r="90" spans="1:16" s="44" customFormat="1" ht="15.75" customHeight="1">
      <c r="A90" s="210"/>
      <c r="B90" s="211"/>
      <c r="C90" s="219" t="s">
        <v>120</v>
      </c>
      <c r="D90" s="212" t="s">
        <v>48</v>
      </c>
      <c r="E90" s="213">
        <f>0.25*E88</f>
        <v>6.725</v>
      </c>
      <c r="F90" s="214"/>
      <c r="G90" s="215"/>
      <c r="H90" s="215"/>
      <c r="I90" s="220"/>
      <c r="J90" s="216"/>
      <c r="K90" s="217"/>
      <c r="L90" s="218"/>
      <c r="M90" s="215"/>
      <c r="N90" s="215"/>
      <c r="O90" s="215"/>
      <c r="P90" s="217"/>
    </row>
    <row r="91" spans="1:16" s="44" customFormat="1" ht="25.5" customHeight="1">
      <c r="A91" s="210"/>
      <c r="B91" s="211"/>
      <c r="C91" s="221" t="s">
        <v>121</v>
      </c>
      <c r="D91" s="212" t="s">
        <v>48</v>
      </c>
      <c r="E91" s="213">
        <f>E88*0.45</f>
        <v>12.105</v>
      </c>
      <c r="F91" s="214"/>
      <c r="G91" s="215"/>
      <c r="H91" s="215"/>
      <c r="I91" s="215"/>
      <c r="J91" s="216"/>
      <c r="K91" s="217"/>
      <c r="L91" s="218"/>
      <c r="M91" s="215"/>
      <c r="N91" s="215"/>
      <c r="O91" s="215"/>
      <c r="P91" s="217"/>
    </row>
    <row r="92" spans="1:16" s="44" customFormat="1" ht="28.5" customHeight="1">
      <c r="A92" s="201" t="s">
        <v>32</v>
      </c>
      <c r="B92" s="202" t="s">
        <v>21</v>
      </c>
      <c r="C92" s="222" t="s">
        <v>143</v>
      </c>
      <c r="D92" s="204" t="s">
        <v>29</v>
      </c>
      <c r="E92" s="205">
        <v>44</v>
      </c>
      <c r="F92" s="206"/>
      <c r="G92" s="207"/>
      <c r="H92" s="198"/>
      <c r="I92" s="198"/>
      <c r="J92" s="207"/>
      <c r="K92" s="208"/>
      <c r="L92" s="209"/>
      <c r="M92" s="198"/>
      <c r="N92" s="198"/>
      <c r="O92" s="198"/>
      <c r="P92" s="208"/>
    </row>
    <row r="93" spans="1:16" s="44" customFormat="1" ht="14.25" customHeight="1">
      <c r="A93" s="210"/>
      <c r="B93" s="211"/>
      <c r="C93" s="219" t="s">
        <v>105</v>
      </c>
      <c r="D93" s="212" t="s">
        <v>48</v>
      </c>
      <c r="E93" s="213">
        <f>0.95*E92</f>
        <v>41.8</v>
      </c>
      <c r="F93" s="214"/>
      <c r="G93" s="215"/>
      <c r="H93" s="215"/>
      <c r="I93" s="215"/>
      <c r="J93" s="216"/>
      <c r="K93" s="217"/>
      <c r="L93" s="218"/>
      <c r="M93" s="215"/>
      <c r="N93" s="215"/>
      <c r="O93" s="215"/>
      <c r="P93" s="217"/>
    </row>
    <row r="94" spans="1:16" s="44" customFormat="1" ht="13.5" customHeight="1">
      <c r="A94" s="210"/>
      <c r="B94" s="211"/>
      <c r="C94" s="219" t="s">
        <v>120</v>
      </c>
      <c r="D94" s="212" t="s">
        <v>48</v>
      </c>
      <c r="E94" s="213">
        <f>0.25*E92</f>
        <v>11</v>
      </c>
      <c r="F94" s="214"/>
      <c r="G94" s="215"/>
      <c r="H94" s="215"/>
      <c r="I94" s="220"/>
      <c r="J94" s="216"/>
      <c r="K94" s="217"/>
      <c r="L94" s="218"/>
      <c r="M94" s="215"/>
      <c r="N94" s="215"/>
      <c r="O94" s="215"/>
      <c r="P94" s="217"/>
    </row>
    <row r="95" spans="1:16" s="44" customFormat="1" ht="30" customHeight="1">
      <c r="A95" s="210"/>
      <c r="B95" s="211"/>
      <c r="C95" s="221" t="s">
        <v>121</v>
      </c>
      <c r="D95" s="212" t="s">
        <v>48</v>
      </c>
      <c r="E95" s="213">
        <f>E92*0.45</f>
        <v>19.8</v>
      </c>
      <c r="F95" s="214"/>
      <c r="G95" s="215"/>
      <c r="H95" s="215"/>
      <c r="I95" s="215"/>
      <c r="J95" s="216"/>
      <c r="K95" s="217"/>
      <c r="L95" s="218"/>
      <c r="M95" s="215"/>
      <c r="N95" s="215"/>
      <c r="O95" s="215"/>
      <c r="P95" s="217"/>
    </row>
    <row r="96" spans="1:16" s="44" customFormat="1" ht="11.25">
      <c r="A96" s="364" t="s">
        <v>2</v>
      </c>
      <c r="B96" s="364"/>
      <c r="C96" s="364"/>
      <c r="D96" s="364"/>
      <c r="E96" s="364"/>
      <c r="F96" s="364"/>
      <c r="G96" s="364"/>
      <c r="H96" s="364"/>
      <c r="I96" s="364"/>
      <c r="J96" s="364"/>
      <c r="K96" s="364"/>
      <c r="L96" s="98">
        <f>SUM(L51:L95)</f>
        <v>0</v>
      </c>
      <c r="M96" s="98">
        <f>SUM(M51:M95)</f>
        <v>0</v>
      </c>
      <c r="N96" s="98">
        <f>SUM(N51:N95)/2</f>
        <v>0</v>
      </c>
      <c r="O96" s="98">
        <f>SUM(O51:O95)</f>
        <v>0</v>
      </c>
      <c r="P96" s="98">
        <f>SUM(P17:P95)</f>
        <v>0</v>
      </c>
    </row>
    <row r="97" spans="1:16" s="44" customFormat="1" ht="12" thickBot="1">
      <c r="A97" s="361" t="s">
        <v>174</v>
      </c>
      <c r="B97" s="362"/>
      <c r="C97" s="362"/>
      <c r="D97" s="362"/>
      <c r="E97" s="362"/>
      <c r="F97" s="362"/>
      <c r="G97" s="362"/>
      <c r="H97" s="362"/>
      <c r="I97" s="362"/>
      <c r="J97" s="362"/>
      <c r="K97" s="363"/>
      <c r="L97" s="99"/>
      <c r="M97" s="100"/>
      <c r="N97" s="100"/>
      <c r="O97" s="100"/>
      <c r="P97" s="101">
        <f>0.07*N96</f>
        <v>0</v>
      </c>
    </row>
    <row r="98" spans="1:16" s="44" customFormat="1" ht="12" thickBot="1">
      <c r="A98" s="352" t="s">
        <v>2</v>
      </c>
      <c r="B98" s="353"/>
      <c r="C98" s="353"/>
      <c r="D98" s="353"/>
      <c r="E98" s="353"/>
      <c r="F98" s="353"/>
      <c r="G98" s="353"/>
      <c r="H98" s="353"/>
      <c r="I98" s="353"/>
      <c r="J98" s="353"/>
      <c r="K98" s="354"/>
      <c r="L98" s="102">
        <f>SUM(L96:L97)</f>
        <v>0</v>
      </c>
      <c r="M98" s="103">
        <f>SUM(M96:M97)</f>
        <v>0</v>
      </c>
      <c r="N98" s="103">
        <f>SUM(N96:N97)</f>
        <v>0</v>
      </c>
      <c r="O98" s="103">
        <f>SUM(O96:O97)</f>
        <v>0</v>
      </c>
      <c r="P98" s="104">
        <f>SUM(P96:P97)</f>
        <v>0</v>
      </c>
    </row>
    <row r="99" s="44" customFormat="1" ht="11.25">
      <c r="B99" s="105"/>
    </row>
    <row r="100" s="44" customFormat="1" ht="11.25">
      <c r="B100" s="105"/>
    </row>
    <row r="101" spans="1:15" s="44" customFormat="1" ht="123" customHeight="1">
      <c r="A101" s="266"/>
      <c r="B101" s="355" t="s">
        <v>134</v>
      </c>
      <c r="C101" s="356"/>
      <c r="D101" s="356"/>
      <c r="E101" s="356"/>
      <c r="F101" s="356"/>
      <c r="G101" s="356"/>
      <c r="H101" s="356"/>
      <c r="I101" s="356"/>
      <c r="J101" s="356"/>
      <c r="K101" s="356"/>
      <c r="L101" s="356"/>
      <c r="M101" s="356"/>
      <c r="N101" s="356"/>
      <c r="O101" s="356"/>
    </row>
    <row r="102" spans="1:15" s="44" customFormat="1" ht="17.25" customHeight="1">
      <c r="A102" s="266"/>
      <c r="B102" s="272"/>
      <c r="C102" s="273"/>
      <c r="D102" s="273"/>
      <c r="E102" s="273"/>
      <c r="F102" s="273"/>
      <c r="G102" s="273"/>
      <c r="H102" s="273"/>
      <c r="I102" s="273"/>
      <c r="J102" s="273"/>
      <c r="K102" s="273"/>
      <c r="L102" s="273"/>
      <c r="M102" s="273"/>
      <c r="N102" s="273"/>
      <c r="O102" s="273"/>
    </row>
    <row r="103" spans="1:15" s="44" customFormat="1" ht="20.25" customHeight="1">
      <c r="A103" s="357" t="s">
        <v>186</v>
      </c>
      <c r="B103" s="357"/>
      <c r="C103" s="357"/>
      <c r="D103" s="357"/>
      <c r="E103" s="357"/>
      <c r="F103" s="357"/>
      <c r="G103" s="357"/>
      <c r="H103" s="357"/>
      <c r="I103" s="357"/>
      <c r="J103" s="357"/>
      <c r="K103" s="357"/>
      <c r="L103" s="273"/>
      <c r="M103" s="273"/>
      <c r="N103" s="273"/>
      <c r="O103" s="273"/>
    </row>
    <row r="104" spans="1:15" s="44" customFormat="1" ht="12.75">
      <c r="A104" s="268"/>
      <c r="B104" s="268"/>
      <c r="C104" s="268"/>
      <c r="D104" s="268"/>
      <c r="E104" s="268"/>
      <c r="F104" s="268"/>
      <c r="G104" s="268"/>
      <c r="H104" s="268"/>
      <c r="I104" s="268"/>
      <c r="J104" s="268"/>
      <c r="K104" s="268"/>
      <c r="L104" s="269"/>
      <c r="M104" s="269"/>
      <c r="N104" s="269"/>
      <c r="O104" s="269"/>
    </row>
    <row r="105" spans="1:15" ht="12.75">
      <c r="A105" s="268"/>
      <c r="B105" s="268"/>
      <c r="C105" s="268"/>
      <c r="D105" s="268"/>
      <c r="E105" s="268"/>
      <c r="F105" s="268"/>
      <c r="G105" s="268"/>
      <c r="H105" s="268"/>
      <c r="I105" s="268"/>
      <c r="J105" s="268"/>
      <c r="K105" s="268"/>
      <c r="L105" s="269"/>
      <c r="M105" s="269"/>
      <c r="N105" s="269"/>
      <c r="O105" s="269"/>
    </row>
  </sheetData>
  <sheetProtection/>
  <mergeCells count="16">
    <mergeCell ref="A103:K103"/>
    <mergeCell ref="A97:K97"/>
    <mergeCell ref="A98:K98"/>
    <mergeCell ref="A3:P3"/>
    <mergeCell ref="A4:P4"/>
    <mergeCell ref="L11:N11"/>
    <mergeCell ref="O11:P11"/>
    <mergeCell ref="A15:A16"/>
    <mergeCell ref="B15:B16"/>
    <mergeCell ref="C15:C16"/>
    <mergeCell ref="D15:D16"/>
    <mergeCell ref="E15:E16"/>
    <mergeCell ref="B101:O101"/>
    <mergeCell ref="F15:K15"/>
    <mergeCell ref="L15:P15"/>
    <mergeCell ref="A96:K96"/>
  </mergeCells>
  <printOptions horizontalCentered="1"/>
  <pageMargins left="0.1968503937007874" right="0.1968503937007874" top="0.7874015748031497" bottom="0.3937007874015748" header="0.5118110236220472" footer="0.1968503937007874"/>
  <pageSetup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3:P105"/>
  <sheetViews>
    <sheetView showZeros="0" zoomScale="135" zoomScaleNormal="135" zoomScalePageLayoutView="0" workbookViewId="0" topLeftCell="A1">
      <selection activeCell="L12" sqref="L12"/>
    </sheetView>
  </sheetViews>
  <sheetFormatPr defaultColWidth="9.140625" defaultRowHeight="12.75"/>
  <cols>
    <col min="1" max="1" width="3.00390625" style="85" customWidth="1"/>
    <col min="2" max="2" width="5.421875" style="97" customWidth="1"/>
    <col min="3" max="3" width="34.7109375" style="85" customWidth="1"/>
    <col min="4" max="4" width="5.7109375" style="85" customWidth="1"/>
    <col min="5" max="5" width="7.28125" style="85" customWidth="1"/>
    <col min="6" max="6" width="6.00390625" style="85" customWidth="1"/>
    <col min="7" max="7" width="8.00390625" style="85" customWidth="1"/>
    <col min="8" max="8" width="6.7109375" style="85" bestFit="1" customWidth="1"/>
    <col min="9" max="9" width="7.7109375" style="85" bestFit="1" customWidth="1"/>
    <col min="10" max="10" width="6.7109375" style="85" bestFit="1" customWidth="1"/>
    <col min="11" max="11" width="8.140625" style="85" bestFit="1" customWidth="1"/>
    <col min="12" max="12" width="7.7109375" style="85" customWidth="1"/>
    <col min="13" max="13" width="9.28125" style="85" customWidth="1"/>
    <col min="14" max="14" width="9.7109375" style="85" bestFit="1" customWidth="1"/>
    <col min="15" max="15" width="8.7109375" style="85" bestFit="1" customWidth="1"/>
    <col min="16" max="16" width="10.140625" style="85" customWidth="1"/>
    <col min="17" max="16384" width="9.140625" style="85" customWidth="1"/>
  </cols>
  <sheetData>
    <row r="3" spans="1:16" s="44" customFormat="1" ht="14.25">
      <c r="A3" s="358" t="s">
        <v>162</v>
      </c>
      <c r="B3" s="358"/>
      <c r="C3" s="358"/>
      <c r="D3" s="358"/>
      <c r="E3" s="358"/>
      <c r="F3" s="358"/>
      <c r="G3" s="358"/>
      <c r="H3" s="358"/>
      <c r="I3" s="358"/>
      <c r="J3" s="358"/>
      <c r="K3" s="358"/>
      <c r="L3" s="358"/>
      <c r="M3" s="358"/>
      <c r="N3" s="358"/>
      <c r="O3" s="358"/>
      <c r="P3" s="358"/>
    </row>
    <row r="4" spans="1:16" s="44" customFormat="1" ht="14.25">
      <c r="A4" s="373" t="str">
        <f>'O1'!B21</f>
        <v>Mācību telpa Nr. 77</v>
      </c>
      <c r="B4" s="373"/>
      <c r="C4" s="373"/>
      <c r="D4" s="373"/>
      <c r="E4" s="373"/>
      <c r="F4" s="373"/>
      <c r="G4" s="373"/>
      <c r="H4" s="373"/>
      <c r="I4" s="373"/>
      <c r="J4" s="373"/>
      <c r="K4" s="373"/>
      <c r="L4" s="373"/>
      <c r="M4" s="373"/>
      <c r="N4" s="373"/>
      <c r="O4" s="373"/>
      <c r="P4" s="373"/>
    </row>
    <row r="5" spans="1:16" ht="14.25">
      <c r="A5" s="86"/>
      <c r="B5" s="86"/>
      <c r="C5" s="86"/>
      <c r="D5" s="86"/>
      <c r="E5" s="86"/>
      <c r="F5" s="86"/>
      <c r="G5" s="86"/>
      <c r="H5" s="86"/>
      <c r="I5" s="86"/>
      <c r="J5" s="86"/>
      <c r="K5" s="86"/>
      <c r="L5" s="86"/>
      <c r="M5" s="86"/>
      <c r="N5" s="86"/>
      <c r="O5" s="86"/>
      <c r="P5" s="86"/>
    </row>
    <row r="6" spans="1:16" ht="14.25">
      <c r="A6" s="86"/>
      <c r="B6" s="87"/>
      <c r="C6" s="86"/>
      <c r="D6" s="86"/>
      <c r="E6" s="86"/>
      <c r="F6" s="86"/>
      <c r="G6" s="86"/>
      <c r="H6" s="86"/>
      <c r="I6" s="86"/>
      <c r="J6" s="86"/>
      <c r="K6" s="86"/>
      <c r="L6" s="86"/>
      <c r="M6" s="86"/>
      <c r="N6" s="86"/>
      <c r="O6" s="86"/>
      <c r="P6" s="86"/>
    </row>
    <row r="7" spans="1:16" s="44" customFormat="1" ht="14.25">
      <c r="A7" s="45" t="s">
        <v>71</v>
      </c>
      <c r="B7" s="46"/>
      <c r="C7" s="47"/>
      <c r="D7" s="48"/>
      <c r="E7" s="48"/>
      <c r="F7" s="48"/>
      <c r="G7" s="48"/>
      <c r="H7" s="48"/>
      <c r="I7" s="48"/>
      <c r="J7" s="48"/>
      <c r="K7" s="48"/>
      <c r="L7" s="48"/>
      <c r="M7" s="48"/>
      <c r="N7" s="48"/>
      <c r="O7" s="48"/>
      <c r="P7" s="48"/>
    </row>
    <row r="8" spans="1:16" s="44" customFormat="1" ht="14.25">
      <c r="A8" s="49" t="s">
        <v>133</v>
      </c>
      <c r="B8" s="49"/>
      <c r="C8" s="49"/>
      <c r="D8" s="49"/>
      <c r="E8" s="49"/>
      <c r="F8" s="49"/>
      <c r="G8" s="49"/>
      <c r="H8" s="49"/>
      <c r="I8" s="49"/>
      <c r="J8" s="51"/>
      <c r="K8" s="51"/>
      <c r="L8" s="51"/>
      <c r="M8" s="51"/>
      <c r="N8" s="51"/>
      <c r="O8" s="51"/>
      <c r="P8" s="48"/>
    </row>
    <row r="9" spans="1:16" s="44" customFormat="1" ht="14.25">
      <c r="A9" s="49" t="s">
        <v>72</v>
      </c>
      <c r="B9" s="78"/>
      <c r="C9" s="78"/>
      <c r="D9" s="51"/>
      <c r="E9" s="51"/>
      <c r="F9" s="51"/>
      <c r="G9" s="48"/>
      <c r="H9" s="48"/>
      <c r="I9" s="48"/>
      <c r="J9" s="48"/>
      <c r="K9" s="48"/>
      <c r="L9" s="48"/>
      <c r="M9" s="48"/>
      <c r="N9" s="48"/>
      <c r="O9" s="48"/>
      <c r="P9" s="48"/>
    </row>
    <row r="10" spans="1:16" s="44" customFormat="1" ht="11.25">
      <c r="A10" s="52"/>
      <c r="B10" s="53"/>
      <c r="C10" s="50"/>
      <c r="D10" s="51"/>
      <c r="E10" s="48"/>
      <c r="F10" s="54"/>
      <c r="G10" s="48"/>
      <c r="H10" s="48"/>
      <c r="I10" s="48"/>
      <c r="J10" s="48"/>
      <c r="K10" s="48"/>
      <c r="L10" s="54"/>
      <c r="M10" s="48"/>
      <c r="N10" s="55"/>
      <c r="O10" s="55"/>
      <c r="P10" s="48"/>
    </row>
    <row r="11" spans="1:16" s="44" customFormat="1" ht="14.25">
      <c r="A11" s="49" t="s">
        <v>4</v>
      </c>
      <c r="B11" s="53"/>
      <c r="C11" s="50"/>
      <c r="D11" s="51"/>
      <c r="E11" s="48"/>
      <c r="F11" s="54"/>
      <c r="G11" s="48"/>
      <c r="H11" s="48"/>
      <c r="I11" s="48"/>
      <c r="J11" s="48"/>
      <c r="K11" s="48"/>
      <c r="L11" s="348" t="s">
        <v>39</v>
      </c>
      <c r="M11" s="348"/>
      <c r="N11" s="348"/>
      <c r="O11" s="343">
        <f>P97</f>
        <v>0</v>
      </c>
      <c r="P11" s="343"/>
    </row>
    <row r="12" spans="1:16" s="44" customFormat="1" ht="14.25">
      <c r="A12" s="49"/>
      <c r="B12" s="53"/>
      <c r="C12" s="50"/>
      <c r="D12" s="51"/>
      <c r="E12" s="48"/>
      <c r="F12" s="54"/>
      <c r="G12" s="48"/>
      <c r="H12" s="48"/>
      <c r="I12" s="48"/>
      <c r="J12" s="48"/>
      <c r="K12" s="48"/>
      <c r="L12" s="45"/>
      <c r="M12" s="48"/>
      <c r="N12" s="55"/>
      <c r="O12" s="55"/>
      <c r="P12" s="48"/>
    </row>
    <row r="13" spans="1:16" ht="11.25">
      <c r="A13" s="92"/>
      <c r="B13" s="88"/>
      <c r="C13" s="93"/>
      <c r="D13" s="91"/>
      <c r="E13" s="90"/>
      <c r="F13" s="94"/>
      <c r="G13" s="90"/>
      <c r="H13" s="90"/>
      <c r="I13" s="90"/>
      <c r="J13" s="90"/>
      <c r="K13" s="90"/>
      <c r="L13" s="94"/>
      <c r="M13" s="90"/>
      <c r="N13" s="95"/>
      <c r="O13" s="90"/>
      <c r="P13" s="90"/>
    </row>
    <row r="14" spans="1:16" ht="12" thickBot="1">
      <c r="A14" s="96"/>
      <c r="B14" s="88"/>
      <c r="C14" s="89"/>
      <c r="D14" s="90"/>
      <c r="E14" s="90"/>
      <c r="F14" s="90"/>
      <c r="G14" s="90"/>
      <c r="H14" s="90"/>
      <c r="I14" s="90"/>
      <c r="J14" s="90"/>
      <c r="K14" s="90"/>
      <c r="L14" s="94"/>
      <c r="M14" s="90"/>
      <c r="N14" s="90"/>
      <c r="O14" s="90"/>
      <c r="P14" s="90"/>
    </row>
    <row r="15" spans="1:16" s="44" customFormat="1" ht="15.75" customHeight="1">
      <c r="A15" s="365" t="s">
        <v>5</v>
      </c>
      <c r="B15" s="367" t="s">
        <v>6</v>
      </c>
      <c r="C15" s="344" t="s">
        <v>7</v>
      </c>
      <c r="D15" s="346" t="s">
        <v>0</v>
      </c>
      <c r="E15" s="369" t="s">
        <v>1</v>
      </c>
      <c r="F15" s="349" t="s">
        <v>8</v>
      </c>
      <c r="G15" s="350"/>
      <c r="H15" s="350"/>
      <c r="I15" s="350"/>
      <c r="J15" s="350"/>
      <c r="K15" s="351"/>
      <c r="L15" s="360" t="s">
        <v>9</v>
      </c>
      <c r="M15" s="350"/>
      <c r="N15" s="350"/>
      <c r="O15" s="350"/>
      <c r="P15" s="351"/>
    </row>
    <row r="16" spans="1:16" s="44" customFormat="1" ht="77.25" customHeight="1">
      <c r="A16" s="366"/>
      <c r="B16" s="368"/>
      <c r="C16" s="345"/>
      <c r="D16" s="347"/>
      <c r="E16" s="370"/>
      <c r="F16" s="106" t="s">
        <v>10</v>
      </c>
      <c r="G16" s="107" t="s">
        <v>40</v>
      </c>
      <c r="H16" s="107" t="s">
        <v>34</v>
      </c>
      <c r="I16" s="107" t="s">
        <v>35</v>
      </c>
      <c r="J16" s="107" t="s">
        <v>36</v>
      </c>
      <c r="K16" s="108" t="s">
        <v>41</v>
      </c>
      <c r="L16" s="109" t="s">
        <v>11</v>
      </c>
      <c r="M16" s="107" t="s">
        <v>34</v>
      </c>
      <c r="N16" s="107" t="s">
        <v>35</v>
      </c>
      <c r="O16" s="107" t="s">
        <v>36</v>
      </c>
      <c r="P16" s="108" t="s">
        <v>42</v>
      </c>
    </row>
    <row r="17" spans="1:16" s="44" customFormat="1" ht="16.5" customHeight="1">
      <c r="A17" s="110"/>
      <c r="B17" s="118"/>
      <c r="C17" s="312" t="s">
        <v>50</v>
      </c>
      <c r="D17" s="119"/>
      <c r="E17" s="120"/>
      <c r="F17" s="121"/>
      <c r="G17" s="122"/>
      <c r="H17" s="122"/>
      <c r="I17" s="122"/>
      <c r="J17" s="122"/>
      <c r="K17" s="120"/>
      <c r="L17" s="121"/>
      <c r="M17" s="122"/>
      <c r="N17" s="122"/>
      <c r="O17" s="122"/>
      <c r="P17" s="120"/>
    </row>
    <row r="18" spans="1:16" s="44" customFormat="1" ht="30" customHeight="1">
      <c r="A18" s="110" t="s">
        <v>3</v>
      </c>
      <c r="B18" s="111" t="s">
        <v>21</v>
      </c>
      <c r="C18" s="124" t="s">
        <v>53</v>
      </c>
      <c r="D18" s="112" t="s">
        <v>28</v>
      </c>
      <c r="E18" s="113">
        <v>60</v>
      </c>
      <c r="F18" s="114"/>
      <c r="G18" s="115"/>
      <c r="H18" s="115"/>
      <c r="I18" s="115"/>
      <c r="J18" s="115"/>
      <c r="K18" s="116"/>
      <c r="L18" s="117"/>
      <c r="M18" s="115"/>
      <c r="N18" s="115"/>
      <c r="O18" s="115"/>
      <c r="P18" s="116"/>
    </row>
    <row r="19" spans="1:16" s="44" customFormat="1" ht="16.5" customHeight="1">
      <c r="A19" s="157"/>
      <c r="B19" s="158"/>
      <c r="C19" s="159" t="s">
        <v>51</v>
      </c>
      <c r="D19" s="160" t="s">
        <v>30</v>
      </c>
      <c r="E19" s="161">
        <f>E18/3*0.075*0.15*0.6</f>
        <v>0.13499999999999998</v>
      </c>
      <c r="F19" s="162"/>
      <c r="G19" s="163"/>
      <c r="H19" s="163"/>
      <c r="I19" s="164"/>
      <c r="J19" s="163"/>
      <c r="K19" s="165"/>
      <c r="L19" s="166"/>
      <c r="M19" s="163"/>
      <c r="N19" s="164"/>
      <c r="O19" s="163"/>
      <c r="P19" s="167"/>
    </row>
    <row r="20" spans="1:16" s="44" customFormat="1" ht="16.5" customHeight="1">
      <c r="A20" s="157"/>
      <c r="B20" s="158"/>
      <c r="C20" s="159" t="s">
        <v>52</v>
      </c>
      <c r="D20" s="160" t="s">
        <v>30</v>
      </c>
      <c r="E20" s="161">
        <f>E18/3*0.15*0.15*0.4</f>
        <v>0.18</v>
      </c>
      <c r="F20" s="162"/>
      <c r="G20" s="163"/>
      <c r="H20" s="163"/>
      <c r="I20" s="164"/>
      <c r="J20" s="163"/>
      <c r="K20" s="165"/>
      <c r="L20" s="166"/>
      <c r="M20" s="163"/>
      <c r="N20" s="164"/>
      <c r="O20" s="163"/>
      <c r="P20" s="167"/>
    </row>
    <row r="21" spans="1:16" s="44" customFormat="1" ht="16.5" customHeight="1">
      <c r="A21" s="157"/>
      <c r="B21" s="158"/>
      <c r="C21" s="159" t="s">
        <v>46</v>
      </c>
      <c r="D21" s="160" t="s">
        <v>47</v>
      </c>
      <c r="E21" s="161">
        <v>1</v>
      </c>
      <c r="F21" s="162"/>
      <c r="G21" s="163"/>
      <c r="H21" s="163"/>
      <c r="I21" s="164"/>
      <c r="J21" s="163"/>
      <c r="K21" s="165"/>
      <c r="L21" s="168"/>
      <c r="M21" s="163"/>
      <c r="N21" s="164"/>
      <c r="O21" s="163"/>
      <c r="P21" s="167"/>
    </row>
    <row r="22" spans="1:16" s="44" customFormat="1" ht="16.5" customHeight="1">
      <c r="A22" s="110"/>
      <c r="B22" s="118"/>
      <c r="C22" s="312" t="s">
        <v>54</v>
      </c>
      <c r="D22" s="119"/>
      <c r="E22" s="125"/>
      <c r="F22" s="121"/>
      <c r="G22" s="122"/>
      <c r="H22" s="122"/>
      <c r="I22" s="122"/>
      <c r="J22" s="122"/>
      <c r="K22" s="120"/>
      <c r="L22" s="126"/>
      <c r="M22" s="122"/>
      <c r="N22" s="122"/>
      <c r="O22" s="122"/>
      <c r="P22" s="120"/>
    </row>
    <row r="23" spans="1:16" s="44" customFormat="1" ht="26.25" customHeight="1">
      <c r="A23" s="110" t="s">
        <v>3</v>
      </c>
      <c r="B23" s="127" t="s">
        <v>78</v>
      </c>
      <c r="C23" s="156" t="s">
        <v>132</v>
      </c>
      <c r="D23" s="112" t="s">
        <v>30</v>
      </c>
      <c r="E23" s="129">
        <v>3.9</v>
      </c>
      <c r="F23" s="130"/>
      <c r="G23" s="115"/>
      <c r="H23" s="131"/>
      <c r="I23" s="131"/>
      <c r="J23" s="131"/>
      <c r="K23" s="132"/>
      <c r="L23" s="133"/>
      <c r="M23" s="131"/>
      <c r="N23" s="131"/>
      <c r="O23" s="131"/>
      <c r="P23" s="132"/>
    </row>
    <row r="24" spans="1:16" s="44" customFormat="1" ht="16.5" customHeight="1">
      <c r="A24" s="110"/>
      <c r="B24" s="118"/>
      <c r="C24" s="312" t="s">
        <v>62</v>
      </c>
      <c r="D24" s="119"/>
      <c r="E24" s="125"/>
      <c r="F24" s="121"/>
      <c r="G24" s="122"/>
      <c r="H24" s="122"/>
      <c r="I24" s="122"/>
      <c r="J24" s="122"/>
      <c r="K24" s="120"/>
      <c r="L24" s="126"/>
      <c r="M24" s="122"/>
      <c r="N24" s="122"/>
      <c r="O24" s="122"/>
      <c r="P24" s="120"/>
    </row>
    <row r="25" spans="1:16" s="44" customFormat="1" ht="24" customHeight="1">
      <c r="A25" s="110" t="s">
        <v>3</v>
      </c>
      <c r="B25" s="169" t="s">
        <v>79</v>
      </c>
      <c r="C25" s="156" t="s">
        <v>75</v>
      </c>
      <c r="D25" s="119" t="s">
        <v>28</v>
      </c>
      <c r="E25" s="113">
        <v>25.6</v>
      </c>
      <c r="F25" s="114"/>
      <c r="G25" s="115"/>
      <c r="H25" s="115"/>
      <c r="I25" s="115"/>
      <c r="J25" s="115"/>
      <c r="K25" s="116"/>
      <c r="L25" s="117"/>
      <c r="M25" s="115"/>
      <c r="N25" s="115"/>
      <c r="O25" s="115"/>
      <c r="P25" s="116"/>
    </row>
    <row r="26" spans="1:16" s="44" customFormat="1" ht="24.75" customHeight="1">
      <c r="A26" s="110" t="s">
        <v>27</v>
      </c>
      <c r="B26" s="169" t="s">
        <v>80</v>
      </c>
      <c r="C26" s="156" t="s">
        <v>76</v>
      </c>
      <c r="D26" s="119" t="s">
        <v>29</v>
      </c>
      <c r="E26" s="113">
        <v>46</v>
      </c>
      <c r="F26" s="114"/>
      <c r="G26" s="115"/>
      <c r="H26" s="115"/>
      <c r="I26" s="115"/>
      <c r="J26" s="115"/>
      <c r="K26" s="116"/>
      <c r="L26" s="117"/>
      <c r="M26" s="115"/>
      <c r="N26" s="115"/>
      <c r="O26" s="115"/>
      <c r="P26" s="116"/>
    </row>
    <row r="27" spans="1:16" s="44" customFormat="1" ht="27" customHeight="1">
      <c r="A27" s="110" t="s">
        <v>32</v>
      </c>
      <c r="B27" s="169" t="s">
        <v>81</v>
      </c>
      <c r="C27" s="156" t="s">
        <v>77</v>
      </c>
      <c r="D27" s="119" t="s">
        <v>29</v>
      </c>
      <c r="E27" s="113">
        <v>46</v>
      </c>
      <c r="F27" s="114"/>
      <c r="G27" s="115"/>
      <c r="H27" s="115"/>
      <c r="I27" s="115"/>
      <c r="J27" s="115"/>
      <c r="K27" s="116"/>
      <c r="L27" s="117"/>
      <c r="M27" s="115"/>
      <c r="N27" s="115"/>
      <c r="O27" s="115"/>
      <c r="P27" s="116"/>
    </row>
    <row r="28" spans="1:16" s="44" customFormat="1" ht="36.75" customHeight="1">
      <c r="A28" s="110" t="s">
        <v>31</v>
      </c>
      <c r="B28" s="111" t="s">
        <v>21</v>
      </c>
      <c r="C28" s="156" t="s">
        <v>138</v>
      </c>
      <c r="D28" s="119" t="s">
        <v>29</v>
      </c>
      <c r="E28" s="113">
        <v>46</v>
      </c>
      <c r="F28" s="114"/>
      <c r="G28" s="115"/>
      <c r="H28" s="115"/>
      <c r="I28" s="115"/>
      <c r="J28" s="115"/>
      <c r="K28" s="116"/>
      <c r="L28" s="117"/>
      <c r="M28" s="115"/>
      <c r="N28" s="115"/>
      <c r="O28" s="115"/>
      <c r="P28" s="116"/>
    </row>
    <row r="29" spans="1:16" s="44" customFormat="1" ht="26.25" customHeight="1">
      <c r="A29" s="110" t="s">
        <v>22</v>
      </c>
      <c r="B29" s="169" t="s">
        <v>82</v>
      </c>
      <c r="C29" s="156" t="s">
        <v>83</v>
      </c>
      <c r="D29" s="119" t="s">
        <v>29</v>
      </c>
      <c r="E29" s="113">
        <v>36.1</v>
      </c>
      <c r="F29" s="114"/>
      <c r="G29" s="115"/>
      <c r="H29" s="115"/>
      <c r="I29" s="115"/>
      <c r="J29" s="115"/>
      <c r="K29" s="116"/>
      <c r="L29" s="117"/>
      <c r="M29" s="115"/>
      <c r="N29" s="115"/>
      <c r="O29" s="115"/>
      <c r="P29" s="116"/>
    </row>
    <row r="30" spans="1:16" s="44" customFormat="1" ht="27" customHeight="1">
      <c r="A30" s="110" t="s">
        <v>85</v>
      </c>
      <c r="B30" s="111" t="s">
        <v>21</v>
      </c>
      <c r="C30" s="156" t="s">
        <v>142</v>
      </c>
      <c r="D30" s="119" t="s">
        <v>29</v>
      </c>
      <c r="E30" s="113">
        <v>36</v>
      </c>
      <c r="F30" s="114"/>
      <c r="G30" s="115"/>
      <c r="H30" s="115"/>
      <c r="I30" s="115"/>
      <c r="J30" s="115"/>
      <c r="K30" s="116"/>
      <c r="L30" s="117"/>
      <c r="M30" s="115"/>
      <c r="N30" s="115"/>
      <c r="O30" s="115"/>
      <c r="P30" s="116"/>
    </row>
    <row r="31" spans="1:16" s="44" customFormat="1" ht="33.75" customHeight="1">
      <c r="A31" s="110" t="s">
        <v>86</v>
      </c>
      <c r="B31" s="127" t="s">
        <v>64</v>
      </c>
      <c r="C31" s="239" t="s">
        <v>87</v>
      </c>
      <c r="D31" s="240" t="s">
        <v>65</v>
      </c>
      <c r="E31" s="241">
        <v>27</v>
      </c>
      <c r="F31" s="242"/>
      <c r="G31" s="145"/>
      <c r="H31" s="146"/>
      <c r="I31" s="146"/>
      <c r="J31" s="146"/>
      <c r="K31" s="241"/>
      <c r="L31" s="242"/>
      <c r="M31" s="146"/>
      <c r="N31" s="146"/>
      <c r="O31" s="146"/>
      <c r="P31" s="241"/>
    </row>
    <row r="32" spans="1:16" s="44" customFormat="1" ht="25.5" customHeight="1">
      <c r="A32" s="110" t="s">
        <v>89</v>
      </c>
      <c r="B32" s="118" t="s">
        <v>21</v>
      </c>
      <c r="C32" s="128" t="s">
        <v>66</v>
      </c>
      <c r="D32" s="119" t="s">
        <v>30</v>
      </c>
      <c r="E32" s="147">
        <v>16</v>
      </c>
      <c r="F32" s="121"/>
      <c r="G32" s="145"/>
      <c r="H32" s="146"/>
      <c r="I32" s="122"/>
      <c r="J32" s="145"/>
      <c r="K32" s="120"/>
      <c r="L32" s="121"/>
      <c r="M32" s="122"/>
      <c r="N32" s="122"/>
      <c r="O32" s="122"/>
      <c r="P32" s="120"/>
    </row>
    <row r="33" spans="1:16" s="44" customFormat="1" ht="16.5" customHeight="1">
      <c r="A33" s="110"/>
      <c r="B33" s="118"/>
      <c r="C33" s="170" t="s">
        <v>67</v>
      </c>
      <c r="D33" s="171" t="s">
        <v>30</v>
      </c>
      <c r="E33" s="172">
        <f>E32</f>
        <v>16</v>
      </c>
      <c r="F33" s="173"/>
      <c r="G33" s="174"/>
      <c r="H33" s="174"/>
      <c r="I33" s="174"/>
      <c r="J33" s="174"/>
      <c r="K33" s="172"/>
      <c r="L33" s="173"/>
      <c r="M33" s="174"/>
      <c r="N33" s="174"/>
      <c r="O33" s="174"/>
      <c r="P33" s="172"/>
    </row>
    <row r="34" spans="1:16" s="44" customFormat="1" ht="15" customHeight="1">
      <c r="A34" s="110"/>
      <c r="B34" s="118"/>
      <c r="C34" s="312" t="s">
        <v>146</v>
      </c>
      <c r="D34" s="119"/>
      <c r="E34" s="125"/>
      <c r="F34" s="121"/>
      <c r="G34" s="122"/>
      <c r="H34" s="122"/>
      <c r="I34" s="122"/>
      <c r="J34" s="122"/>
      <c r="K34" s="120"/>
      <c r="L34" s="126"/>
      <c r="M34" s="122"/>
      <c r="N34" s="122"/>
      <c r="O34" s="122"/>
      <c r="P34" s="120"/>
    </row>
    <row r="35" spans="1:16" s="44" customFormat="1" ht="24.75" customHeight="1">
      <c r="A35" s="110" t="s">
        <v>3</v>
      </c>
      <c r="B35" s="127" t="s">
        <v>21</v>
      </c>
      <c r="C35" s="156" t="s">
        <v>180</v>
      </c>
      <c r="D35" s="171" t="s">
        <v>47</v>
      </c>
      <c r="E35" s="129">
        <v>1</v>
      </c>
      <c r="F35" s="130"/>
      <c r="G35" s="115"/>
      <c r="H35" s="131"/>
      <c r="I35" s="131"/>
      <c r="J35" s="131"/>
      <c r="K35" s="132"/>
      <c r="L35" s="133"/>
      <c r="M35" s="131"/>
      <c r="N35" s="131"/>
      <c r="O35" s="131"/>
      <c r="P35" s="132"/>
    </row>
    <row r="36" spans="1:16" s="44" customFormat="1" ht="15" customHeight="1">
      <c r="A36" s="157"/>
      <c r="B36" s="233"/>
      <c r="C36" s="176" t="s">
        <v>46</v>
      </c>
      <c r="D36" s="171" t="s">
        <v>47</v>
      </c>
      <c r="E36" s="177">
        <f>E35*1.35</f>
        <v>1.35</v>
      </c>
      <c r="F36" s="178"/>
      <c r="G36" s="179"/>
      <c r="H36" s="179"/>
      <c r="I36" s="180"/>
      <c r="J36" s="179"/>
      <c r="K36" s="181"/>
      <c r="L36" s="182"/>
      <c r="M36" s="179"/>
      <c r="N36" s="180"/>
      <c r="O36" s="179"/>
      <c r="P36" s="183"/>
    </row>
    <row r="37" spans="1:16" s="44" customFormat="1" ht="27" customHeight="1">
      <c r="A37" s="110" t="s">
        <v>27</v>
      </c>
      <c r="B37" s="127" t="s">
        <v>21</v>
      </c>
      <c r="C37" s="277" t="s">
        <v>148</v>
      </c>
      <c r="D37" s="190" t="s">
        <v>149</v>
      </c>
      <c r="E37" s="129">
        <v>7</v>
      </c>
      <c r="F37" s="130"/>
      <c r="G37" s="115"/>
      <c r="H37" s="131"/>
      <c r="I37" s="131"/>
      <c r="J37" s="131"/>
      <c r="K37" s="132"/>
      <c r="L37" s="133"/>
      <c r="M37" s="131"/>
      <c r="N37" s="131"/>
      <c r="O37" s="131"/>
      <c r="P37" s="132"/>
    </row>
    <row r="38" spans="1:16" s="44" customFormat="1" ht="15.75" customHeight="1">
      <c r="A38" s="110"/>
      <c r="B38" s="127"/>
      <c r="C38" s="260" t="s">
        <v>145</v>
      </c>
      <c r="D38" s="119" t="s">
        <v>30</v>
      </c>
      <c r="E38" s="129">
        <v>2.99</v>
      </c>
      <c r="F38" s="130"/>
      <c r="G38" s="278"/>
      <c r="H38" s="278"/>
      <c r="I38" s="131"/>
      <c r="J38" s="278"/>
      <c r="K38" s="132"/>
      <c r="L38" s="279"/>
      <c r="M38" s="278"/>
      <c r="N38" s="131"/>
      <c r="O38" s="278"/>
      <c r="P38" s="280"/>
    </row>
    <row r="39" spans="1:16" s="44" customFormat="1" ht="25.5" customHeight="1">
      <c r="A39" s="110"/>
      <c r="B39" s="118"/>
      <c r="C39" s="184" t="s">
        <v>91</v>
      </c>
      <c r="D39" s="160" t="s">
        <v>26</v>
      </c>
      <c r="E39" s="185">
        <v>82</v>
      </c>
      <c r="F39" s="186"/>
      <c r="G39" s="187"/>
      <c r="H39" s="187"/>
      <c r="I39" s="187"/>
      <c r="J39" s="187"/>
      <c r="K39" s="188"/>
      <c r="L39" s="189"/>
      <c r="M39" s="187"/>
      <c r="N39" s="187"/>
      <c r="O39" s="187"/>
      <c r="P39" s="188"/>
    </row>
    <row r="40" spans="1:16" s="44" customFormat="1" ht="15.75" customHeight="1">
      <c r="A40" s="110"/>
      <c r="B40" s="118"/>
      <c r="C40" s="184" t="s">
        <v>55</v>
      </c>
      <c r="D40" s="160" t="s">
        <v>48</v>
      </c>
      <c r="E40" s="185">
        <v>3</v>
      </c>
      <c r="F40" s="186"/>
      <c r="G40" s="187"/>
      <c r="H40" s="187"/>
      <c r="I40" s="187"/>
      <c r="J40" s="187"/>
      <c r="K40" s="188"/>
      <c r="L40" s="189"/>
      <c r="M40" s="187"/>
      <c r="N40" s="187"/>
      <c r="O40" s="187"/>
      <c r="P40" s="188"/>
    </row>
    <row r="41" spans="1:16" s="44" customFormat="1" ht="15.75" customHeight="1">
      <c r="A41" s="110"/>
      <c r="B41" s="118"/>
      <c r="C41" s="184" t="s">
        <v>179</v>
      </c>
      <c r="D41" s="160" t="s">
        <v>29</v>
      </c>
      <c r="E41" s="185">
        <v>9</v>
      </c>
      <c r="F41" s="186"/>
      <c r="G41" s="187"/>
      <c r="H41" s="187"/>
      <c r="I41" s="187"/>
      <c r="J41" s="187"/>
      <c r="K41" s="188"/>
      <c r="L41" s="189"/>
      <c r="M41" s="187"/>
      <c r="N41" s="187"/>
      <c r="O41" s="187"/>
      <c r="P41" s="188"/>
    </row>
    <row r="42" spans="1:16" s="44" customFormat="1" ht="14.25" customHeight="1">
      <c r="A42" s="110"/>
      <c r="B42" s="118"/>
      <c r="C42" s="184" t="s">
        <v>56</v>
      </c>
      <c r="D42" s="160" t="s">
        <v>48</v>
      </c>
      <c r="E42" s="185">
        <v>1</v>
      </c>
      <c r="F42" s="186"/>
      <c r="G42" s="187"/>
      <c r="H42" s="187"/>
      <c r="I42" s="187"/>
      <c r="J42" s="187"/>
      <c r="K42" s="188"/>
      <c r="L42" s="189"/>
      <c r="M42" s="187"/>
      <c r="N42" s="187"/>
      <c r="O42" s="187"/>
      <c r="P42" s="188"/>
    </row>
    <row r="43" spans="1:16" s="44" customFormat="1" ht="27.75" customHeight="1">
      <c r="A43" s="110"/>
      <c r="B43" s="118"/>
      <c r="C43" s="312" t="s">
        <v>150</v>
      </c>
      <c r="D43" s="119"/>
      <c r="E43" s="125"/>
      <c r="F43" s="121"/>
      <c r="G43" s="122"/>
      <c r="H43" s="122"/>
      <c r="I43" s="122"/>
      <c r="J43" s="122"/>
      <c r="K43" s="120"/>
      <c r="L43" s="126"/>
      <c r="M43" s="122"/>
      <c r="N43" s="122"/>
      <c r="O43" s="122"/>
      <c r="P43" s="120"/>
    </row>
    <row r="44" spans="1:16" s="44" customFormat="1" ht="24.75" customHeight="1">
      <c r="A44" s="134" t="s">
        <v>3</v>
      </c>
      <c r="B44" s="138" t="s">
        <v>57</v>
      </c>
      <c r="C44" s="139" t="s">
        <v>131</v>
      </c>
      <c r="D44" s="140" t="s">
        <v>29</v>
      </c>
      <c r="E44" s="141">
        <v>61.3</v>
      </c>
      <c r="F44" s="142"/>
      <c r="G44" s="136"/>
      <c r="H44" s="136"/>
      <c r="I44" s="136"/>
      <c r="J44" s="136"/>
      <c r="K44" s="143"/>
      <c r="L44" s="144"/>
      <c r="M44" s="136"/>
      <c r="N44" s="136"/>
      <c r="O44" s="136"/>
      <c r="P44" s="143"/>
    </row>
    <row r="45" spans="1:16" s="44" customFormat="1" ht="47.25" customHeight="1">
      <c r="A45" s="137"/>
      <c r="B45" s="111"/>
      <c r="C45" s="184" t="s">
        <v>147</v>
      </c>
      <c r="D45" s="160" t="s">
        <v>48</v>
      </c>
      <c r="E45" s="192">
        <f>0.25*E44</f>
        <v>15.325</v>
      </c>
      <c r="F45" s="162"/>
      <c r="G45" s="164"/>
      <c r="H45" s="164"/>
      <c r="I45" s="174"/>
      <c r="J45" s="164"/>
      <c r="K45" s="165"/>
      <c r="L45" s="168"/>
      <c r="M45" s="164"/>
      <c r="N45" s="164"/>
      <c r="O45" s="164"/>
      <c r="P45" s="165"/>
    </row>
    <row r="46" spans="1:16" s="44" customFormat="1" ht="15" customHeight="1">
      <c r="A46" s="110"/>
      <c r="B46" s="118"/>
      <c r="C46" s="312" t="s">
        <v>58</v>
      </c>
      <c r="D46" s="119"/>
      <c r="E46" s="120"/>
      <c r="F46" s="121"/>
      <c r="G46" s="122"/>
      <c r="H46" s="122"/>
      <c r="I46" s="122"/>
      <c r="J46" s="122"/>
      <c r="K46" s="120"/>
      <c r="L46" s="121"/>
      <c r="M46" s="122"/>
      <c r="N46" s="122"/>
      <c r="O46" s="122"/>
      <c r="P46" s="120"/>
    </row>
    <row r="47" spans="1:16" s="44" customFormat="1" ht="27" customHeight="1">
      <c r="A47" s="110" t="s">
        <v>3</v>
      </c>
      <c r="B47" s="111" t="s">
        <v>59</v>
      </c>
      <c r="C47" s="124" t="s">
        <v>164</v>
      </c>
      <c r="D47" s="112" t="s">
        <v>60</v>
      </c>
      <c r="E47" s="113">
        <v>170</v>
      </c>
      <c r="F47" s="114"/>
      <c r="G47" s="115"/>
      <c r="H47" s="115"/>
      <c r="I47" s="115"/>
      <c r="J47" s="115"/>
      <c r="K47" s="116"/>
      <c r="L47" s="117"/>
      <c r="M47" s="115"/>
      <c r="N47" s="115"/>
      <c r="O47" s="115"/>
      <c r="P47" s="116"/>
    </row>
    <row r="48" spans="1:16" s="44" customFormat="1" ht="14.25" customHeight="1">
      <c r="A48" s="110"/>
      <c r="B48" s="111"/>
      <c r="C48" s="191" t="s">
        <v>61</v>
      </c>
      <c r="D48" s="160" t="s">
        <v>26</v>
      </c>
      <c r="E48" s="161">
        <f>E47*1.1</f>
        <v>187.00000000000003</v>
      </c>
      <c r="F48" s="162"/>
      <c r="G48" s="163"/>
      <c r="H48" s="163"/>
      <c r="I48" s="164"/>
      <c r="J48" s="163"/>
      <c r="K48" s="165"/>
      <c r="L48" s="166"/>
      <c r="M48" s="163"/>
      <c r="N48" s="164"/>
      <c r="O48" s="163"/>
      <c r="P48" s="167"/>
    </row>
    <row r="49" spans="1:16" s="44" customFormat="1" ht="14.25" customHeight="1">
      <c r="A49" s="110"/>
      <c r="B49" s="111"/>
      <c r="C49" s="191" t="s">
        <v>92</v>
      </c>
      <c r="D49" s="160" t="s">
        <v>30</v>
      </c>
      <c r="E49" s="161">
        <f>E47*0.0005</f>
        <v>0.085</v>
      </c>
      <c r="F49" s="162"/>
      <c r="G49" s="163"/>
      <c r="H49" s="163"/>
      <c r="I49" s="164"/>
      <c r="J49" s="163"/>
      <c r="K49" s="165"/>
      <c r="L49" s="166"/>
      <c r="M49" s="163"/>
      <c r="N49" s="164"/>
      <c r="O49" s="163"/>
      <c r="P49" s="167"/>
    </row>
    <row r="50" spans="1:16" s="44" customFormat="1" ht="15" customHeight="1">
      <c r="A50" s="110"/>
      <c r="B50" s="111"/>
      <c r="C50" s="312" t="s">
        <v>93</v>
      </c>
      <c r="D50" s="112"/>
      <c r="E50" s="113"/>
      <c r="F50" s="114"/>
      <c r="G50" s="115"/>
      <c r="H50" s="115"/>
      <c r="I50" s="115"/>
      <c r="J50" s="115"/>
      <c r="K50" s="116"/>
      <c r="L50" s="117"/>
      <c r="M50" s="115"/>
      <c r="N50" s="115"/>
      <c r="O50" s="115"/>
      <c r="P50" s="116"/>
    </row>
    <row r="51" spans="1:16" s="44" customFormat="1" ht="19.5" customHeight="1">
      <c r="A51" s="110" t="s">
        <v>3</v>
      </c>
      <c r="B51" s="111" t="s">
        <v>21</v>
      </c>
      <c r="C51" s="124" t="s">
        <v>94</v>
      </c>
      <c r="D51" s="112" t="s">
        <v>29</v>
      </c>
      <c r="E51" s="113">
        <v>23.1</v>
      </c>
      <c r="F51" s="114"/>
      <c r="G51" s="115"/>
      <c r="H51" s="115"/>
      <c r="I51" s="115"/>
      <c r="J51" s="115"/>
      <c r="K51" s="116"/>
      <c r="L51" s="117"/>
      <c r="M51" s="115"/>
      <c r="N51" s="115"/>
      <c r="O51" s="115"/>
      <c r="P51" s="116"/>
    </row>
    <row r="52" spans="1:16" s="44" customFormat="1" ht="15.75" customHeight="1">
      <c r="A52" s="110"/>
      <c r="B52" s="111"/>
      <c r="C52" s="191" t="s">
        <v>95</v>
      </c>
      <c r="D52" s="193" t="s">
        <v>29</v>
      </c>
      <c r="E52" s="161">
        <f>E51*2.5</f>
        <v>57.75</v>
      </c>
      <c r="F52" s="162"/>
      <c r="G52" s="163"/>
      <c r="H52" s="163"/>
      <c r="I52" s="164"/>
      <c r="J52" s="163"/>
      <c r="K52" s="165"/>
      <c r="L52" s="166"/>
      <c r="M52" s="163"/>
      <c r="N52" s="164"/>
      <c r="O52" s="163"/>
      <c r="P52" s="167"/>
    </row>
    <row r="53" spans="1:16" s="44" customFormat="1" ht="15.75" customHeight="1">
      <c r="A53" s="110"/>
      <c r="B53" s="111"/>
      <c r="C53" s="191" t="s">
        <v>181</v>
      </c>
      <c r="D53" s="160" t="s">
        <v>30</v>
      </c>
      <c r="E53" s="161">
        <f>E51*0.4</f>
        <v>9.24</v>
      </c>
      <c r="F53" s="162"/>
      <c r="G53" s="163"/>
      <c r="H53" s="163"/>
      <c r="I53" s="164"/>
      <c r="J53" s="163"/>
      <c r="K53" s="165"/>
      <c r="L53" s="166"/>
      <c r="M53" s="163"/>
      <c r="N53" s="164"/>
      <c r="O53" s="163"/>
      <c r="P53" s="167"/>
    </row>
    <row r="54" spans="1:16" s="44" customFormat="1" ht="27" customHeight="1">
      <c r="A54" s="110"/>
      <c r="B54" s="111"/>
      <c r="C54" s="312" t="s">
        <v>152</v>
      </c>
      <c r="D54" s="112"/>
      <c r="E54" s="113"/>
      <c r="F54" s="114"/>
      <c r="G54" s="115"/>
      <c r="H54" s="115"/>
      <c r="I54" s="115"/>
      <c r="J54" s="115"/>
      <c r="K54" s="116"/>
      <c r="L54" s="117"/>
      <c r="M54" s="115"/>
      <c r="N54" s="115"/>
      <c r="O54" s="115"/>
      <c r="P54" s="116"/>
    </row>
    <row r="55" spans="1:16" s="44" customFormat="1" ht="28.5" customHeight="1">
      <c r="A55" s="110" t="s">
        <v>3</v>
      </c>
      <c r="B55" s="111" t="s">
        <v>21</v>
      </c>
      <c r="C55" s="124" t="s">
        <v>156</v>
      </c>
      <c r="D55" s="195" t="s">
        <v>28</v>
      </c>
      <c r="E55" s="113">
        <v>89.3</v>
      </c>
      <c r="F55" s="114"/>
      <c r="G55" s="115"/>
      <c r="H55" s="115"/>
      <c r="I55" s="115"/>
      <c r="J55" s="115"/>
      <c r="K55" s="116"/>
      <c r="L55" s="117"/>
      <c r="M55" s="115"/>
      <c r="N55" s="115"/>
      <c r="O55" s="115"/>
      <c r="P55" s="116"/>
    </row>
    <row r="56" spans="1:16" s="44" customFormat="1" ht="16.5" customHeight="1">
      <c r="A56" s="110"/>
      <c r="B56" s="111"/>
      <c r="C56" s="191" t="s">
        <v>161</v>
      </c>
      <c r="D56" s="160" t="s">
        <v>26</v>
      </c>
      <c r="E56" s="161">
        <v>17</v>
      </c>
      <c r="F56" s="162"/>
      <c r="G56" s="163"/>
      <c r="H56" s="163"/>
      <c r="I56" s="164"/>
      <c r="J56" s="163"/>
      <c r="K56" s="165"/>
      <c r="L56" s="166"/>
      <c r="M56" s="163"/>
      <c r="N56" s="164"/>
      <c r="O56" s="163"/>
      <c r="P56" s="167"/>
    </row>
    <row r="57" spans="1:16" s="44" customFormat="1" ht="24.75" customHeight="1">
      <c r="A57" s="282"/>
      <c r="B57" s="199"/>
      <c r="C57" s="194" t="s">
        <v>155</v>
      </c>
      <c r="D57" s="160" t="s">
        <v>26</v>
      </c>
      <c r="E57" s="283">
        <v>34</v>
      </c>
      <c r="F57" s="284"/>
      <c r="G57" s="285"/>
      <c r="H57" s="285"/>
      <c r="I57" s="286"/>
      <c r="J57" s="285"/>
      <c r="K57" s="287"/>
      <c r="L57" s="288"/>
      <c r="M57" s="285"/>
      <c r="N57" s="286"/>
      <c r="O57" s="285"/>
      <c r="P57" s="289"/>
    </row>
    <row r="58" spans="1:16" s="44" customFormat="1" ht="15" customHeight="1">
      <c r="A58" s="110"/>
      <c r="B58" s="111"/>
      <c r="C58" s="191" t="s">
        <v>153</v>
      </c>
      <c r="D58" s="160" t="s">
        <v>26</v>
      </c>
      <c r="E58" s="161">
        <v>35</v>
      </c>
      <c r="F58" s="162"/>
      <c r="G58" s="163"/>
      <c r="H58" s="163"/>
      <c r="I58" s="164"/>
      <c r="J58" s="163"/>
      <c r="K58" s="165"/>
      <c r="L58" s="166"/>
      <c r="M58" s="163"/>
      <c r="N58" s="164"/>
      <c r="O58" s="163"/>
      <c r="P58" s="167"/>
    </row>
    <row r="59" spans="1:16" s="44" customFormat="1" ht="37.5" customHeight="1">
      <c r="A59" s="110" t="s">
        <v>27</v>
      </c>
      <c r="B59" s="199" t="s">
        <v>102</v>
      </c>
      <c r="C59" s="124" t="s">
        <v>160</v>
      </c>
      <c r="D59" s="195" t="s">
        <v>29</v>
      </c>
      <c r="E59" s="113">
        <v>46</v>
      </c>
      <c r="F59" s="114"/>
      <c r="G59" s="115"/>
      <c r="H59" s="115"/>
      <c r="I59" s="115"/>
      <c r="J59" s="115"/>
      <c r="K59" s="116"/>
      <c r="L59" s="117"/>
      <c r="M59" s="115"/>
      <c r="N59" s="115"/>
      <c r="O59" s="115"/>
      <c r="P59" s="116"/>
    </row>
    <row r="60" spans="1:16" s="44" customFormat="1" ht="25.5" customHeight="1">
      <c r="A60" s="110"/>
      <c r="B60" s="111"/>
      <c r="C60" s="194" t="s">
        <v>158</v>
      </c>
      <c r="D60" s="160" t="s">
        <v>29</v>
      </c>
      <c r="E60" s="161">
        <f>E59*1.15</f>
        <v>52.9</v>
      </c>
      <c r="F60" s="162"/>
      <c r="G60" s="163"/>
      <c r="H60" s="163"/>
      <c r="I60" s="164"/>
      <c r="J60" s="163"/>
      <c r="K60" s="165"/>
      <c r="L60" s="166"/>
      <c r="M60" s="163"/>
      <c r="N60" s="164"/>
      <c r="O60" s="163"/>
      <c r="P60" s="167"/>
    </row>
    <row r="61" spans="1:16" s="44" customFormat="1" ht="25.5" customHeight="1">
      <c r="A61" s="110"/>
      <c r="B61" s="111"/>
      <c r="C61" s="194" t="s">
        <v>159</v>
      </c>
      <c r="D61" s="160" t="s">
        <v>29</v>
      </c>
      <c r="E61" s="161">
        <f>E59*1.15</f>
        <v>52.9</v>
      </c>
      <c r="F61" s="162"/>
      <c r="G61" s="163"/>
      <c r="H61" s="163"/>
      <c r="I61" s="164"/>
      <c r="J61" s="163"/>
      <c r="K61" s="165"/>
      <c r="L61" s="166"/>
      <c r="M61" s="163"/>
      <c r="N61" s="164"/>
      <c r="O61" s="163"/>
      <c r="P61" s="167"/>
    </row>
    <row r="62" spans="1:16" s="44" customFormat="1" ht="14.25" customHeight="1">
      <c r="A62" s="110"/>
      <c r="B62" s="111"/>
      <c r="C62" s="191" t="s">
        <v>99</v>
      </c>
      <c r="D62" s="160" t="s">
        <v>26</v>
      </c>
      <c r="E62" s="161">
        <f>E59*15</f>
        <v>690</v>
      </c>
      <c r="F62" s="162"/>
      <c r="G62" s="163"/>
      <c r="H62" s="163"/>
      <c r="I62" s="164"/>
      <c r="J62" s="163"/>
      <c r="K62" s="165"/>
      <c r="L62" s="166"/>
      <c r="M62" s="163"/>
      <c r="N62" s="164"/>
      <c r="O62" s="163"/>
      <c r="P62" s="167"/>
    </row>
    <row r="63" spans="1:16" s="44" customFormat="1" ht="15.75" customHeight="1">
      <c r="A63" s="110"/>
      <c r="B63" s="111"/>
      <c r="C63" s="191" t="s">
        <v>100</v>
      </c>
      <c r="D63" s="160" t="s">
        <v>48</v>
      </c>
      <c r="E63" s="161">
        <f>E59*0.3</f>
        <v>13.799999999999999</v>
      </c>
      <c r="F63" s="162"/>
      <c r="G63" s="163"/>
      <c r="H63" s="163"/>
      <c r="I63" s="164"/>
      <c r="J63" s="163"/>
      <c r="K63" s="165"/>
      <c r="L63" s="166"/>
      <c r="M63" s="163"/>
      <c r="N63" s="164"/>
      <c r="O63" s="163"/>
      <c r="P63" s="167"/>
    </row>
    <row r="64" spans="1:16" s="44" customFormat="1" ht="14.25" customHeight="1">
      <c r="A64" s="110"/>
      <c r="B64" s="111"/>
      <c r="C64" s="191" t="s">
        <v>101</v>
      </c>
      <c r="D64" s="160" t="s">
        <v>47</v>
      </c>
      <c r="E64" s="161">
        <f>E59*1</f>
        <v>46</v>
      </c>
      <c r="F64" s="162"/>
      <c r="G64" s="163"/>
      <c r="H64" s="163"/>
      <c r="I64" s="164"/>
      <c r="J64" s="163"/>
      <c r="K64" s="165"/>
      <c r="L64" s="166"/>
      <c r="M64" s="163"/>
      <c r="N64" s="164"/>
      <c r="O64" s="163"/>
      <c r="P64" s="167"/>
    </row>
    <row r="65" spans="1:16" s="44" customFormat="1" ht="27.75" customHeight="1">
      <c r="A65" s="196" t="s">
        <v>32</v>
      </c>
      <c r="B65" s="236" t="s">
        <v>103</v>
      </c>
      <c r="C65" s="244" t="s">
        <v>108</v>
      </c>
      <c r="D65" s="245" t="s">
        <v>29</v>
      </c>
      <c r="E65" s="197">
        <v>46</v>
      </c>
      <c r="F65" s="246"/>
      <c r="G65" s="207"/>
      <c r="H65" s="247"/>
      <c r="I65" s="198"/>
      <c r="J65" s="247"/>
      <c r="K65" s="248"/>
      <c r="L65" s="249"/>
      <c r="M65" s="247"/>
      <c r="N65" s="247"/>
      <c r="O65" s="247"/>
      <c r="P65" s="248"/>
    </row>
    <row r="66" spans="1:16" s="44" customFormat="1" ht="24.75" customHeight="1">
      <c r="A66" s="200"/>
      <c r="B66" s="237"/>
      <c r="C66" s="250" t="s">
        <v>104</v>
      </c>
      <c r="D66" s="251" t="s">
        <v>29</v>
      </c>
      <c r="E66" s="252">
        <f>1.05*E65</f>
        <v>48.300000000000004</v>
      </c>
      <c r="F66" s="253"/>
      <c r="G66" s="254"/>
      <c r="H66" s="254"/>
      <c r="I66" s="254"/>
      <c r="J66" s="254"/>
      <c r="K66" s="255"/>
      <c r="L66" s="256"/>
      <c r="M66" s="254"/>
      <c r="N66" s="254"/>
      <c r="O66" s="254"/>
      <c r="P66" s="255"/>
    </row>
    <row r="67" spans="1:16" s="44" customFormat="1" ht="15.75" customHeight="1">
      <c r="A67" s="200"/>
      <c r="B67" s="237"/>
      <c r="C67" s="257" t="s">
        <v>106</v>
      </c>
      <c r="D67" s="251" t="s">
        <v>26</v>
      </c>
      <c r="E67" s="252">
        <f>0.3*E65/12</f>
        <v>1.15</v>
      </c>
      <c r="F67" s="253"/>
      <c r="G67" s="254"/>
      <c r="H67" s="254"/>
      <c r="I67" s="254"/>
      <c r="J67" s="254"/>
      <c r="K67" s="255"/>
      <c r="L67" s="256"/>
      <c r="M67" s="254"/>
      <c r="N67" s="254"/>
      <c r="O67" s="254"/>
      <c r="P67" s="255"/>
    </row>
    <row r="68" spans="1:16" s="44" customFormat="1" ht="15.75" customHeight="1">
      <c r="A68" s="200"/>
      <c r="B68" s="237"/>
      <c r="C68" s="257" t="s">
        <v>107</v>
      </c>
      <c r="D68" s="251" t="s">
        <v>28</v>
      </c>
      <c r="E68" s="252">
        <f>E65/2</f>
        <v>23</v>
      </c>
      <c r="F68" s="253"/>
      <c r="G68" s="254"/>
      <c r="H68" s="254"/>
      <c r="I68" s="254"/>
      <c r="J68" s="254"/>
      <c r="K68" s="255"/>
      <c r="L68" s="256"/>
      <c r="M68" s="254"/>
      <c r="N68" s="254"/>
      <c r="O68" s="254"/>
      <c r="P68" s="255"/>
    </row>
    <row r="69" spans="1:16" s="44" customFormat="1" ht="23.25" customHeight="1">
      <c r="A69" s="110" t="s">
        <v>31</v>
      </c>
      <c r="B69" s="169" t="s">
        <v>109</v>
      </c>
      <c r="C69" s="258" t="s">
        <v>110</v>
      </c>
      <c r="D69" s="119" t="s">
        <v>111</v>
      </c>
      <c r="E69" s="259">
        <v>25.6</v>
      </c>
      <c r="F69" s="121"/>
      <c r="G69" s="145"/>
      <c r="H69" s="122"/>
      <c r="I69" s="122"/>
      <c r="J69" s="122"/>
      <c r="K69" s="120"/>
      <c r="L69" s="126"/>
      <c r="M69" s="122"/>
      <c r="N69" s="122"/>
      <c r="O69" s="122"/>
      <c r="P69" s="120"/>
    </row>
    <row r="70" spans="1:16" s="44" customFormat="1" ht="15.75" customHeight="1">
      <c r="A70" s="157"/>
      <c r="B70" s="233"/>
      <c r="C70" s="260" t="s">
        <v>112</v>
      </c>
      <c r="D70" s="171" t="s">
        <v>111</v>
      </c>
      <c r="E70" s="261">
        <f>1.05*E69</f>
        <v>26.880000000000003</v>
      </c>
      <c r="F70" s="173"/>
      <c r="G70" s="174"/>
      <c r="H70" s="174"/>
      <c r="I70" s="174"/>
      <c r="J70" s="174"/>
      <c r="K70" s="172"/>
      <c r="L70" s="262"/>
      <c r="M70" s="174"/>
      <c r="N70" s="174"/>
      <c r="O70" s="174"/>
      <c r="P70" s="172"/>
    </row>
    <row r="71" spans="1:16" s="44" customFormat="1" ht="14.25" customHeight="1">
      <c r="A71" s="157"/>
      <c r="B71" s="233"/>
      <c r="C71" s="260" t="s">
        <v>113</v>
      </c>
      <c r="D71" s="171" t="s">
        <v>26</v>
      </c>
      <c r="E71" s="261">
        <f>E69/0.4</f>
        <v>64</v>
      </c>
      <c r="F71" s="173"/>
      <c r="G71" s="174"/>
      <c r="H71" s="174"/>
      <c r="I71" s="174"/>
      <c r="J71" s="174"/>
      <c r="K71" s="172"/>
      <c r="L71" s="262"/>
      <c r="M71" s="174"/>
      <c r="N71" s="174"/>
      <c r="O71" s="174"/>
      <c r="P71" s="172"/>
    </row>
    <row r="72" spans="1:16" s="44" customFormat="1" ht="14.25" customHeight="1">
      <c r="A72" s="157"/>
      <c r="B72" s="233"/>
      <c r="C72" s="263" t="s">
        <v>114</v>
      </c>
      <c r="D72" s="171" t="s">
        <v>26</v>
      </c>
      <c r="E72" s="261">
        <f>(E69*0.15)*0.1/2.5</f>
        <v>0.15360000000000001</v>
      </c>
      <c r="F72" s="173"/>
      <c r="G72" s="174"/>
      <c r="H72" s="174"/>
      <c r="I72" s="174"/>
      <c r="J72" s="174"/>
      <c r="K72" s="172"/>
      <c r="L72" s="262"/>
      <c r="M72" s="174"/>
      <c r="N72" s="174"/>
      <c r="O72" s="174"/>
      <c r="P72" s="172"/>
    </row>
    <row r="73" spans="1:16" s="44" customFormat="1" ht="27" customHeight="1">
      <c r="A73" s="157"/>
      <c r="B73" s="233"/>
      <c r="C73" s="260" t="s">
        <v>115</v>
      </c>
      <c r="D73" s="171" t="s">
        <v>111</v>
      </c>
      <c r="E73" s="261">
        <f>0.03*E69</f>
        <v>0.768</v>
      </c>
      <c r="F73" s="173"/>
      <c r="G73" s="174"/>
      <c r="H73" s="174"/>
      <c r="I73" s="174"/>
      <c r="J73" s="174"/>
      <c r="K73" s="172"/>
      <c r="L73" s="262"/>
      <c r="M73" s="174"/>
      <c r="N73" s="174"/>
      <c r="O73" s="174"/>
      <c r="P73" s="172"/>
    </row>
    <row r="74" spans="1:16" s="44" customFormat="1" ht="15.75" customHeight="1">
      <c r="A74" s="157"/>
      <c r="B74" s="233"/>
      <c r="C74" s="264" t="s">
        <v>116</v>
      </c>
      <c r="D74" s="171" t="s">
        <v>26</v>
      </c>
      <c r="E74" s="261">
        <f>(E69*0.2*0.2)/2.7</f>
        <v>0.37925925925925935</v>
      </c>
      <c r="F74" s="173"/>
      <c r="G74" s="174"/>
      <c r="H74" s="174"/>
      <c r="I74" s="174"/>
      <c r="J74" s="174"/>
      <c r="K74" s="172"/>
      <c r="L74" s="262"/>
      <c r="M74" s="174"/>
      <c r="N74" s="174"/>
      <c r="O74" s="174"/>
      <c r="P74" s="172"/>
    </row>
    <row r="75" spans="1:16" s="44" customFormat="1" ht="24" customHeight="1">
      <c r="A75" s="157"/>
      <c r="B75" s="233"/>
      <c r="C75" s="265" t="s">
        <v>117</v>
      </c>
      <c r="D75" s="171" t="s">
        <v>118</v>
      </c>
      <c r="E75" s="161">
        <f>0.1*E69</f>
        <v>2.5600000000000005</v>
      </c>
      <c r="F75" s="173"/>
      <c r="G75" s="174"/>
      <c r="H75" s="174"/>
      <c r="I75" s="174"/>
      <c r="J75" s="174"/>
      <c r="K75" s="172"/>
      <c r="L75" s="262"/>
      <c r="M75" s="174"/>
      <c r="N75" s="174"/>
      <c r="O75" s="174"/>
      <c r="P75" s="172"/>
    </row>
    <row r="76" spans="1:16" s="44" customFormat="1" ht="15.75" customHeight="1">
      <c r="A76" s="110"/>
      <c r="B76" s="111"/>
      <c r="C76" s="312" t="s">
        <v>122</v>
      </c>
      <c r="D76" s="112"/>
      <c r="E76" s="113"/>
      <c r="F76" s="114"/>
      <c r="G76" s="115"/>
      <c r="H76" s="115"/>
      <c r="I76" s="115"/>
      <c r="J76" s="115"/>
      <c r="K76" s="116"/>
      <c r="L76" s="117"/>
      <c r="M76" s="115"/>
      <c r="N76" s="115"/>
      <c r="O76" s="115"/>
      <c r="P76" s="116"/>
    </row>
    <row r="77" spans="1:16" s="44" customFormat="1" ht="23.25" customHeight="1">
      <c r="A77" s="110" t="s">
        <v>3</v>
      </c>
      <c r="B77" s="169" t="s">
        <v>125</v>
      </c>
      <c r="C77" s="148" t="s">
        <v>126</v>
      </c>
      <c r="D77" s="119" t="s">
        <v>29</v>
      </c>
      <c r="E77" s="125">
        <v>2.1</v>
      </c>
      <c r="F77" s="121"/>
      <c r="G77" s="145"/>
      <c r="H77" s="122"/>
      <c r="I77" s="122"/>
      <c r="J77" s="122"/>
      <c r="K77" s="120"/>
      <c r="L77" s="126"/>
      <c r="M77" s="122"/>
      <c r="N77" s="122"/>
      <c r="O77" s="122"/>
      <c r="P77" s="120"/>
    </row>
    <row r="78" spans="1:16" s="44" customFormat="1" ht="36.75" customHeight="1">
      <c r="A78" s="223"/>
      <c r="B78" s="224"/>
      <c r="C78" s="225" t="s">
        <v>130</v>
      </c>
      <c r="D78" s="224" t="s">
        <v>127</v>
      </c>
      <c r="E78" s="226">
        <v>1</v>
      </c>
      <c r="F78" s="227"/>
      <c r="G78" s="228"/>
      <c r="H78" s="228"/>
      <c r="I78" s="228"/>
      <c r="J78" s="228"/>
      <c r="K78" s="229"/>
      <c r="L78" s="230"/>
      <c r="M78" s="228"/>
      <c r="N78" s="228"/>
      <c r="O78" s="228"/>
      <c r="P78" s="229"/>
    </row>
    <row r="79" spans="1:16" s="44" customFormat="1" ht="15.75" customHeight="1">
      <c r="A79" s="223"/>
      <c r="B79" s="231"/>
      <c r="C79" s="232" t="s">
        <v>128</v>
      </c>
      <c r="D79" s="224" t="s">
        <v>127</v>
      </c>
      <c r="E79" s="226">
        <f>E77*0.33</f>
        <v>0.6930000000000001</v>
      </c>
      <c r="F79" s="227"/>
      <c r="G79" s="228"/>
      <c r="H79" s="228"/>
      <c r="I79" s="228"/>
      <c r="J79" s="228"/>
      <c r="K79" s="229"/>
      <c r="L79" s="230"/>
      <c r="M79" s="228"/>
      <c r="N79" s="228"/>
      <c r="O79" s="228"/>
      <c r="P79" s="229"/>
    </row>
    <row r="80" spans="1:16" s="44" customFormat="1" ht="15.75" customHeight="1">
      <c r="A80" s="223"/>
      <c r="B80" s="231"/>
      <c r="C80" s="232" t="s">
        <v>129</v>
      </c>
      <c r="D80" s="224" t="s">
        <v>127</v>
      </c>
      <c r="E80" s="226">
        <f>SUM(E78:E78)*10</f>
        <v>10</v>
      </c>
      <c r="F80" s="227"/>
      <c r="G80" s="228"/>
      <c r="H80" s="228"/>
      <c r="I80" s="228"/>
      <c r="J80" s="228"/>
      <c r="K80" s="229"/>
      <c r="L80" s="230"/>
      <c r="M80" s="228"/>
      <c r="N80" s="228"/>
      <c r="O80" s="228"/>
      <c r="P80" s="229"/>
    </row>
    <row r="81" spans="1:16" s="44" customFormat="1" ht="15.75" customHeight="1">
      <c r="A81" s="110"/>
      <c r="B81" s="111"/>
      <c r="C81" s="238" t="s">
        <v>123</v>
      </c>
      <c r="D81" s="112"/>
      <c r="E81" s="113"/>
      <c r="F81" s="114"/>
      <c r="G81" s="115"/>
      <c r="H81" s="115"/>
      <c r="I81" s="115"/>
      <c r="J81" s="115"/>
      <c r="K81" s="116"/>
      <c r="L81" s="117"/>
      <c r="M81" s="115"/>
      <c r="N81" s="115"/>
      <c r="O81" s="115"/>
      <c r="P81" s="116"/>
    </row>
    <row r="82" spans="1:16" s="44" customFormat="1" ht="27" customHeight="1">
      <c r="A82" s="110" t="s">
        <v>3</v>
      </c>
      <c r="B82" s="290" t="s">
        <v>21</v>
      </c>
      <c r="C82" s="258" t="s">
        <v>184</v>
      </c>
      <c r="D82" s="119" t="s">
        <v>29</v>
      </c>
      <c r="E82" s="259">
        <v>46</v>
      </c>
      <c r="F82" s="121"/>
      <c r="G82" s="145"/>
      <c r="H82" s="122"/>
      <c r="I82" s="198"/>
      <c r="J82" s="122"/>
      <c r="K82" s="120"/>
      <c r="L82" s="126"/>
      <c r="M82" s="122"/>
      <c r="N82" s="122"/>
      <c r="O82" s="122"/>
      <c r="P82" s="120"/>
    </row>
    <row r="83" spans="1:16" s="44" customFormat="1" ht="21.75" customHeight="1">
      <c r="A83" s="275"/>
      <c r="B83" s="291"/>
      <c r="C83" s="292" t="s">
        <v>182</v>
      </c>
      <c r="D83" s="293" t="s">
        <v>29</v>
      </c>
      <c r="E83" s="294">
        <f>1.15*E82*2</f>
        <v>105.8</v>
      </c>
      <c r="F83" s="295"/>
      <c r="G83" s="296"/>
      <c r="H83" s="296"/>
      <c r="I83" s="296"/>
      <c r="J83" s="296"/>
      <c r="K83" s="297"/>
      <c r="L83" s="298"/>
      <c r="M83" s="296"/>
      <c r="N83" s="296"/>
      <c r="O83" s="296"/>
      <c r="P83" s="297"/>
    </row>
    <row r="84" spans="1:16" s="44" customFormat="1" ht="22.5" customHeight="1">
      <c r="A84" s="275"/>
      <c r="B84" s="291"/>
      <c r="C84" s="292" t="s">
        <v>183</v>
      </c>
      <c r="D84" s="293" t="s">
        <v>141</v>
      </c>
      <c r="E84" s="294">
        <f>E82</f>
        <v>46</v>
      </c>
      <c r="F84" s="295"/>
      <c r="G84" s="296"/>
      <c r="H84" s="296"/>
      <c r="I84" s="296"/>
      <c r="J84" s="296"/>
      <c r="K84" s="297"/>
      <c r="L84" s="298"/>
      <c r="M84" s="296"/>
      <c r="N84" s="296"/>
      <c r="O84" s="296"/>
      <c r="P84" s="297"/>
    </row>
    <row r="85" spans="1:16" s="44" customFormat="1" ht="22.5" customHeight="1">
      <c r="A85" s="234">
        <v>2</v>
      </c>
      <c r="B85" s="135" t="s">
        <v>68</v>
      </c>
      <c r="C85" s="156" t="s">
        <v>144</v>
      </c>
      <c r="D85" s="140" t="s">
        <v>63</v>
      </c>
      <c r="E85" s="150">
        <v>9.7</v>
      </c>
      <c r="F85" s="151"/>
      <c r="G85" s="152"/>
      <c r="H85" s="152"/>
      <c r="I85" s="152"/>
      <c r="J85" s="153"/>
      <c r="K85" s="154"/>
      <c r="L85" s="155"/>
      <c r="M85" s="152"/>
      <c r="N85" s="152"/>
      <c r="O85" s="152"/>
      <c r="P85" s="154"/>
    </row>
    <row r="86" spans="1:16" s="44" customFormat="1" ht="14.25" customHeight="1">
      <c r="A86" s="235"/>
      <c r="B86" s="118"/>
      <c r="C86" s="276" t="s">
        <v>124</v>
      </c>
      <c r="D86" s="119" t="s">
        <v>48</v>
      </c>
      <c r="E86" s="123">
        <f>2.1*E85</f>
        <v>20.37</v>
      </c>
      <c r="F86" s="121"/>
      <c r="G86" s="122"/>
      <c r="H86" s="122"/>
      <c r="I86" s="122"/>
      <c r="J86" s="145"/>
      <c r="K86" s="120"/>
      <c r="L86" s="126"/>
      <c r="M86" s="122"/>
      <c r="N86" s="122"/>
      <c r="O86" s="122"/>
      <c r="P86" s="120"/>
    </row>
    <row r="87" spans="1:16" s="313" customFormat="1" ht="25.5" customHeight="1">
      <c r="A87" s="201" t="s">
        <v>32</v>
      </c>
      <c r="B87" s="202" t="s">
        <v>21</v>
      </c>
      <c r="C87" s="203" t="s">
        <v>119</v>
      </c>
      <c r="D87" s="204" t="s">
        <v>29</v>
      </c>
      <c r="E87" s="205">
        <v>27.6</v>
      </c>
      <c r="F87" s="206"/>
      <c r="G87" s="207"/>
      <c r="H87" s="198"/>
      <c r="I87" s="198"/>
      <c r="J87" s="207"/>
      <c r="K87" s="208"/>
      <c r="L87" s="209"/>
      <c r="M87" s="198"/>
      <c r="N87" s="198"/>
      <c r="O87" s="198"/>
      <c r="P87" s="208"/>
    </row>
    <row r="88" spans="1:16" s="44" customFormat="1" ht="14.25" customHeight="1">
      <c r="A88" s="300"/>
      <c r="B88" s="307"/>
      <c r="C88" s="308" t="s">
        <v>105</v>
      </c>
      <c r="D88" s="301" t="s">
        <v>48</v>
      </c>
      <c r="E88" s="309">
        <f>0.95*E87</f>
        <v>26.22</v>
      </c>
      <c r="F88" s="302"/>
      <c r="G88" s="304"/>
      <c r="H88" s="304"/>
      <c r="I88" s="304"/>
      <c r="J88" s="303"/>
      <c r="K88" s="305"/>
      <c r="L88" s="306"/>
      <c r="M88" s="304"/>
      <c r="N88" s="304"/>
      <c r="O88" s="304"/>
      <c r="P88" s="305"/>
    </row>
    <row r="89" spans="1:16" s="44" customFormat="1" ht="16.5" customHeight="1">
      <c r="A89" s="300"/>
      <c r="B89" s="307"/>
      <c r="C89" s="308" t="s">
        <v>120</v>
      </c>
      <c r="D89" s="301" t="s">
        <v>48</v>
      </c>
      <c r="E89" s="309">
        <f>0.25*E87</f>
        <v>6.9</v>
      </c>
      <c r="F89" s="302"/>
      <c r="G89" s="304"/>
      <c r="H89" s="304"/>
      <c r="I89" s="310"/>
      <c r="J89" s="303"/>
      <c r="K89" s="305"/>
      <c r="L89" s="306"/>
      <c r="M89" s="304"/>
      <c r="N89" s="304"/>
      <c r="O89" s="304"/>
      <c r="P89" s="305"/>
    </row>
    <row r="90" spans="1:16" s="44" customFormat="1" ht="25.5" customHeight="1">
      <c r="A90" s="300"/>
      <c r="B90" s="307"/>
      <c r="C90" s="311" t="s">
        <v>121</v>
      </c>
      <c r="D90" s="301" t="s">
        <v>48</v>
      </c>
      <c r="E90" s="309">
        <f>E87*0.45</f>
        <v>12.420000000000002</v>
      </c>
      <c r="F90" s="302"/>
      <c r="G90" s="304"/>
      <c r="H90" s="304"/>
      <c r="I90" s="304"/>
      <c r="J90" s="303"/>
      <c r="K90" s="305"/>
      <c r="L90" s="306"/>
      <c r="M90" s="304"/>
      <c r="N90" s="304"/>
      <c r="O90" s="304"/>
      <c r="P90" s="305"/>
    </row>
    <row r="91" spans="1:16" s="44" customFormat="1" ht="26.25" customHeight="1">
      <c r="A91" s="201" t="s">
        <v>31</v>
      </c>
      <c r="B91" s="202" t="s">
        <v>21</v>
      </c>
      <c r="C91" s="222" t="s">
        <v>143</v>
      </c>
      <c r="D91" s="204" t="s">
        <v>29</v>
      </c>
      <c r="E91" s="205">
        <v>46</v>
      </c>
      <c r="F91" s="206"/>
      <c r="G91" s="207"/>
      <c r="H91" s="198"/>
      <c r="I91" s="198"/>
      <c r="J91" s="207"/>
      <c r="K91" s="208"/>
      <c r="L91" s="209"/>
      <c r="M91" s="198"/>
      <c r="N91" s="198"/>
      <c r="O91" s="198"/>
      <c r="P91" s="208"/>
    </row>
    <row r="92" spans="1:16" s="44" customFormat="1" ht="15.75" customHeight="1">
      <c r="A92" s="210"/>
      <c r="B92" s="211"/>
      <c r="C92" s="219" t="s">
        <v>105</v>
      </c>
      <c r="D92" s="212" t="s">
        <v>48</v>
      </c>
      <c r="E92" s="213">
        <f>0.95*E91</f>
        <v>43.699999999999996</v>
      </c>
      <c r="F92" s="214"/>
      <c r="G92" s="215"/>
      <c r="H92" s="215"/>
      <c r="I92" s="215"/>
      <c r="J92" s="216"/>
      <c r="K92" s="217"/>
      <c r="L92" s="218"/>
      <c r="M92" s="215"/>
      <c r="N92" s="215"/>
      <c r="O92" s="215"/>
      <c r="P92" s="217"/>
    </row>
    <row r="93" spans="1:16" s="44" customFormat="1" ht="15" customHeight="1">
      <c r="A93" s="210"/>
      <c r="B93" s="211"/>
      <c r="C93" s="219" t="s">
        <v>120</v>
      </c>
      <c r="D93" s="212" t="s">
        <v>48</v>
      </c>
      <c r="E93" s="213">
        <f>0.25*E91</f>
        <v>11.5</v>
      </c>
      <c r="F93" s="214"/>
      <c r="G93" s="215"/>
      <c r="H93" s="215"/>
      <c r="I93" s="220"/>
      <c r="J93" s="216"/>
      <c r="K93" s="217"/>
      <c r="L93" s="218"/>
      <c r="M93" s="215"/>
      <c r="N93" s="215"/>
      <c r="O93" s="215"/>
      <c r="P93" s="217"/>
    </row>
    <row r="94" spans="1:16" s="44" customFormat="1" ht="24" customHeight="1">
      <c r="A94" s="210"/>
      <c r="B94" s="211"/>
      <c r="C94" s="221" t="s">
        <v>121</v>
      </c>
      <c r="D94" s="212" t="s">
        <v>48</v>
      </c>
      <c r="E94" s="213">
        <f>E91*0.45</f>
        <v>20.7</v>
      </c>
      <c r="F94" s="214"/>
      <c r="G94" s="215"/>
      <c r="H94" s="215"/>
      <c r="I94" s="215"/>
      <c r="J94" s="216"/>
      <c r="K94" s="217"/>
      <c r="L94" s="218"/>
      <c r="M94" s="215"/>
      <c r="N94" s="215"/>
      <c r="O94" s="215"/>
      <c r="P94" s="217"/>
    </row>
    <row r="95" spans="1:16" s="44" customFormat="1" ht="11.25">
      <c r="A95" s="364" t="s">
        <v>2</v>
      </c>
      <c r="B95" s="364"/>
      <c r="C95" s="364"/>
      <c r="D95" s="364"/>
      <c r="E95" s="364"/>
      <c r="F95" s="364"/>
      <c r="G95" s="364"/>
      <c r="H95" s="364"/>
      <c r="I95" s="364"/>
      <c r="J95" s="364"/>
      <c r="K95" s="364"/>
      <c r="L95" s="98">
        <f>SUM(L50:L94)</f>
        <v>0</v>
      </c>
      <c r="M95" s="98">
        <f>SUM(M50:M94)</f>
        <v>0</v>
      </c>
      <c r="N95" s="98">
        <f>SUM(N50:N94)/2</f>
        <v>0</v>
      </c>
      <c r="O95" s="98">
        <f>SUM(O50:O94)</f>
        <v>0</v>
      </c>
      <c r="P95" s="98">
        <f>SUM(P17:P94)</f>
        <v>0</v>
      </c>
    </row>
    <row r="96" spans="1:16" s="44" customFormat="1" ht="12" thickBot="1">
      <c r="A96" s="361" t="s">
        <v>175</v>
      </c>
      <c r="B96" s="362"/>
      <c r="C96" s="362"/>
      <c r="D96" s="362"/>
      <c r="E96" s="362"/>
      <c r="F96" s="362"/>
      <c r="G96" s="362"/>
      <c r="H96" s="362"/>
      <c r="I96" s="362"/>
      <c r="J96" s="362"/>
      <c r="K96" s="363"/>
      <c r="L96" s="99"/>
      <c r="M96" s="100"/>
      <c r="N96" s="100"/>
      <c r="O96" s="100"/>
      <c r="P96" s="101">
        <f>0.07*N95</f>
        <v>0</v>
      </c>
    </row>
    <row r="97" spans="1:16" s="44" customFormat="1" ht="12" thickBot="1">
      <c r="A97" s="352" t="s">
        <v>2</v>
      </c>
      <c r="B97" s="353"/>
      <c r="C97" s="353"/>
      <c r="D97" s="353"/>
      <c r="E97" s="353"/>
      <c r="F97" s="353"/>
      <c r="G97" s="353"/>
      <c r="H97" s="353"/>
      <c r="I97" s="353"/>
      <c r="J97" s="353"/>
      <c r="K97" s="354"/>
      <c r="L97" s="102">
        <f>SUM(L95:L96)</f>
        <v>0</v>
      </c>
      <c r="M97" s="103">
        <f>SUM(M95:M96)</f>
        <v>0</v>
      </c>
      <c r="N97" s="103">
        <f>SUM(N95:N96)</f>
        <v>0</v>
      </c>
      <c r="O97" s="103">
        <f>SUM(O95:O96)</f>
        <v>0</v>
      </c>
      <c r="P97" s="104">
        <f>SUM(P95:P96)</f>
        <v>0</v>
      </c>
    </row>
    <row r="98" s="44" customFormat="1" ht="11.25">
      <c r="B98" s="105"/>
    </row>
    <row r="99" s="44" customFormat="1" ht="11.25">
      <c r="B99" s="105"/>
    </row>
    <row r="100" spans="1:16" s="44" customFormat="1" ht="125.25" customHeight="1">
      <c r="A100" s="266"/>
      <c r="B100" s="266"/>
      <c r="C100" s="355" t="s">
        <v>137</v>
      </c>
      <c r="D100" s="356"/>
      <c r="E100" s="356"/>
      <c r="F100" s="356"/>
      <c r="G100" s="356"/>
      <c r="H100" s="356"/>
      <c r="I100" s="356"/>
      <c r="J100" s="356"/>
      <c r="K100" s="356"/>
      <c r="L100" s="356"/>
      <c r="M100" s="356"/>
      <c r="N100" s="356"/>
      <c r="O100" s="356"/>
      <c r="P100" s="356"/>
    </row>
    <row r="101" spans="1:15" s="44" customFormat="1" ht="12.75" customHeight="1">
      <c r="A101" s="266"/>
      <c r="B101" s="272"/>
      <c r="C101" s="273"/>
      <c r="D101" s="273"/>
      <c r="E101" s="273"/>
      <c r="F101" s="273"/>
      <c r="G101" s="273"/>
      <c r="H101" s="273"/>
      <c r="I101" s="273"/>
      <c r="J101" s="273"/>
      <c r="K101" s="273"/>
      <c r="L101" s="273"/>
      <c r="M101" s="273"/>
      <c r="N101" s="273"/>
      <c r="O101" s="273"/>
    </row>
    <row r="102" spans="1:15" s="44" customFormat="1" ht="12.75" customHeight="1">
      <c r="A102" s="33" t="s">
        <v>186</v>
      </c>
      <c r="B102" s="270"/>
      <c r="C102" s="266"/>
      <c r="D102" s="266"/>
      <c r="E102" s="266"/>
      <c r="F102" s="266"/>
      <c r="G102" s="266"/>
      <c r="H102" s="266"/>
      <c r="I102" s="266"/>
      <c r="J102" s="266"/>
      <c r="K102" s="273"/>
      <c r="L102" s="273"/>
      <c r="M102" s="273"/>
      <c r="N102" s="273"/>
      <c r="O102" s="273"/>
    </row>
    <row r="103" spans="1:15" s="44" customFormat="1" ht="12.75" customHeight="1">
      <c r="A103" s="266"/>
      <c r="B103" s="271"/>
      <c r="C103" s="372"/>
      <c r="D103" s="372"/>
      <c r="E103" s="372"/>
      <c r="F103" s="372"/>
      <c r="G103" s="372"/>
      <c r="H103" s="372"/>
      <c r="I103" s="273"/>
      <c r="J103" s="273"/>
      <c r="K103" s="273"/>
      <c r="L103" s="273"/>
      <c r="M103" s="273"/>
      <c r="N103" s="273"/>
      <c r="O103" s="273"/>
    </row>
    <row r="104" spans="1:15" s="44" customFormat="1" ht="12.75" customHeight="1">
      <c r="A104" s="268"/>
      <c r="B104" s="268"/>
      <c r="C104" s="268"/>
      <c r="D104" s="268"/>
      <c r="E104" s="268"/>
      <c r="F104" s="268"/>
      <c r="G104" s="268"/>
      <c r="H104" s="268"/>
      <c r="I104" s="268"/>
      <c r="J104" s="268"/>
      <c r="K104" s="268"/>
      <c r="L104" s="269"/>
      <c r="M104" s="269"/>
      <c r="N104" s="269"/>
      <c r="O104" s="269"/>
    </row>
    <row r="105" spans="1:15" ht="12.75">
      <c r="A105" s="268"/>
      <c r="B105" s="268"/>
      <c r="C105" s="268"/>
      <c r="D105" s="268"/>
      <c r="E105" s="268"/>
      <c r="F105" s="268"/>
      <c r="G105" s="268"/>
      <c r="H105" s="268"/>
      <c r="I105" s="268"/>
      <c r="J105" s="268"/>
      <c r="K105" s="268"/>
      <c r="L105" s="269"/>
      <c r="M105" s="269"/>
      <c r="N105" s="269"/>
      <c r="O105" s="269"/>
    </row>
    <row r="106" ht="11.25" customHeight="1"/>
    <row r="107" ht="11.25" customHeight="1"/>
  </sheetData>
  <sheetProtection/>
  <mergeCells count="16">
    <mergeCell ref="A96:K96"/>
    <mergeCell ref="A97:K97"/>
    <mergeCell ref="A3:P3"/>
    <mergeCell ref="A4:P4"/>
    <mergeCell ref="L11:N11"/>
    <mergeCell ref="O11:P11"/>
    <mergeCell ref="C100:P100"/>
    <mergeCell ref="C103:H103"/>
    <mergeCell ref="A15:A16"/>
    <mergeCell ref="B15:B16"/>
    <mergeCell ref="C15:C16"/>
    <mergeCell ref="D15:D16"/>
    <mergeCell ref="E15:E16"/>
    <mergeCell ref="F15:K15"/>
    <mergeCell ref="L15:P15"/>
    <mergeCell ref="A95:K95"/>
  </mergeCells>
  <printOptions horizontalCentered="1"/>
  <pageMargins left="0.1968503937007874" right="0.1968503937007874" top="0.7874015748031497" bottom="0.3937007874015748" header="0.5118110236220472" footer="0.1968503937007874"/>
  <pageSetup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3:P101"/>
  <sheetViews>
    <sheetView showZeros="0" zoomScale="135" zoomScaleNormal="135" zoomScalePageLayoutView="0" workbookViewId="0" topLeftCell="A1">
      <selection activeCell="C99" sqref="C99:H99"/>
    </sheetView>
  </sheetViews>
  <sheetFormatPr defaultColWidth="9.140625" defaultRowHeight="12.75"/>
  <cols>
    <col min="1" max="1" width="3.00390625" style="85" customWidth="1"/>
    <col min="2" max="2" width="5.421875" style="97" customWidth="1"/>
    <col min="3" max="3" width="34.7109375" style="85" customWidth="1"/>
    <col min="4" max="4" width="5.7109375" style="85" customWidth="1"/>
    <col min="5" max="5" width="7.28125" style="85" customWidth="1"/>
    <col min="6" max="6" width="6.00390625" style="85" customWidth="1"/>
    <col min="7" max="7" width="8.00390625" style="85" customWidth="1"/>
    <col min="8" max="8" width="6.7109375" style="85" bestFit="1" customWidth="1"/>
    <col min="9" max="9" width="7.7109375" style="85" bestFit="1" customWidth="1"/>
    <col min="10" max="10" width="6.7109375" style="85" bestFit="1" customWidth="1"/>
    <col min="11" max="11" width="8.140625" style="85" bestFit="1" customWidth="1"/>
    <col min="12" max="12" width="7.7109375" style="85" customWidth="1"/>
    <col min="13" max="13" width="9.28125" style="85" customWidth="1"/>
    <col min="14" max="14" width="9.7109375" style="85" bestFit="1" customWidth="1"/>
    <col min="15" max="15" width="8.7109375" style="85" bestFit="1" customWidth="1"/>
    <col min="16" max="16" width="10.140625" style="85" customWidth="1"/>
    <col min="17" max="16384" width="9.140625" style="85" customWidth="1"/>
  </cols>
  <sheetData>
    <row r="3" spans="1:16" s="44" customFormat="1" ht="14.25">
      <c r="A3" s="358" t="s">
        <v>165</v>
      </c>
      <c r="B3" s="358"/>
      <c r="C3" s="358"/>
      <c r="D3" s="358"/>
      <c r="E3" s="358"/>
      <c r="F3" s="358"/>
      <c r="G3" s="358"/>
      <c r="H3" s="358"/>
      <c r="I3" s="358"/>
      <c r="J3" s="358"/>
      <c r="K3" s="358"/>
      <c r="L3" s="358"/>
      <c r="M3" s="358"/>
      <c r="N3" s="358"/>
      <c r="O3" s="358"/>
      <c r="P3" s="358"/>
    </row>
    <row r="4" spans="1:16" s="44" customFormat="1" ht="14.25">
      <c r="A4" s="373" t="str">
        <f>'O1'!B22</f>
        <v>Noliktava Nr. 75</v>
      </c>
      <c r="B4" s="373"/>
      <c r="C4" s="373"/>
      <c r="D4" s="373"/>
      <c r="E4" s="373"/>
      <c r="F4" s="373"/>
      <c r="G4" s="373"/>
      <c r="H4" s="373"/>
      <c r="I4" s="373"/>
      <c r="J4" s="373"/>
      <c r="K4" s="373"/>
      <c r="L4" s="373"/>
      <c r="M4" s="373"/>
      <c r="N4" s="373"/>
      <c r="O4" s="373"/>
      <c r="P4" s="373"/>
    </row>
    <row r="5" spans="1:16" ht="14.25">
      <c r="A5" s="86"/>
      <c r="B5" s="86"/>
      <c r="C5" s="86"/>
      <c r="D5" s="86"/>
      <c r="E5" s="86"/>
      <c r="F5" s="86"/>
      <c r="G5" s="86"/>
      <c r="H5" s="86"/>
      <c r="I5" s="86"/>
      <c r="J5" s="86"/>
      <c r="K5" s="86"/>
      <c r="L5" s="86"/>
      <c r="M5" s="86"/>
      <c r="N5" s="86"/>
      <c r="O5" s="86"/>
      <c r="P5" s="86"/>
    </row>
    <row r="6" spans="1:16" ht="14.25">
      <c r="A6" s="86"/>
      <c r="B6" s="87"/>
      <c r="C6" s="86"/>
      <c r="D6" s="86"/>
      <c r="E6" s="86"/>
      <c r="F6" s="86"/>
      <c r="G6" s="86"/>
      <c r="H6" s="86"/>
      <c r="I6" s="86"/>
      <c r="J6" s="86"/>
      <c r="K6" s="86"/>
      <c r="L6" s="86"/>
      <c r="M6" s="86"/>
      <c r="N6" s="86"/>
      <c r="O6" s="86"/>
      <c r="P6" s="86"/>
    </row>
    <row r="7" spans="1:16" s="44" customFormat="1" ht="14.25">
      <c r="A7" s="45" t="s">
        <v>71</v>
      </c>
      <c r="B7" s="46"/>
      <c r="C7" s="47"/>
      <c r="D7" s="48"/>
      <c r="E7" s="48"/>
      <c r="F7" s="48"/>
      <c r="G7" s="48"/>
      <c r="H7" s="48"/>
      <c r="I7" s="48"/>
      <c r="J7" s="48"/>
      <c r="K7" s="48"/>
      <c r="L7" s="48"/>
      <c r="M7" s="48"/>
      <c r="N7" s="48"/>
      <c r="O7" s="48"/>
      <c r="P7" s="48"/>
    </row>
    <row r="8" spans="1:16" s="44" customFormat="1" ht="14.25">
      <c r="A8" s="49" t="s">
        <v>133</v>
      </c>
      <c r="B8" s="49"/>
      <c r="C8" s="49"/>
      <c r="D8" s="49"/>
      <c r="E8" s="49"/>
      <c r="F8" s="49"/>
      <c r="G8" s="49"/>
      <c r="H8" s="49"/>
      <c r="I8" s="49"/>
      <c r="J8" s="51"/>
      <c r="K8" s="51"/>
      <c r="L8" s="51"/>
      <c r="M8" s="51"/>
      <c r="N8" s="51"/>
      <c r="O8" s="51"/>
      <c r="P8" s="48"/>
    </row>
    <row r="9" spans="1:16" s="44" customFormat="1" ht="14.25">
      <c r="A9" s="49" t="s">
        <v>72</v>
      </c>
      <c r="B9" s="78"/>
      <c r="C9" s="78"/>
      <c r="D9" s="51"/>
      <c r="E9" s="51"/>
      <c r="F9" s="51"/>
      <c r="G9" s="48"/>
      <c r="H9" s="48"/>
      <c r="I9" s="48"/>
      <c r="J9" s="48"/>
      <c r="K9" s="48"/>
      <c r="L9" s="48"/>
      <c r="M9" s="48"/>
      <c r="N9" s="48"/>
      <c r="O9" s="48"/>
      <c r="P9" s="48"/>
    </row>
    <row r="10" spans="1:16" s="44" customFormat="1" ht="11.25">
      <c r="A10" s="52"/>
      <c r="B10" s="53"/>
      <c r="C10" s="50"/>
      <c r="D10" s="51"/>
      <c r="E10" s="48"/>
      <c r="F10" s="54"/>
      <c r="G10" s="48"/>
      <c r="H10" s="48"/>
      <c r="I10" s="48"/>
      <c r="J10" s="48"/>
      <c r="K10" s="48"/>
      <c r="L10" s="54"/>
      <c r="M10" s="48"/>
      <c r="N10" s="55"/>
      <c r="O10" s="55"/>
      <c r="P10" s="48"/>
    </row>
    <row r="11" spans="1:16" s="44" customFormat="1" ht="14.25">
      <c r="A11" s="49" t="s">
        <v>4</v>
      </c>
      <c r="B11" s="53"/>
      <c r="C11" s="50"/>
      <c r="D11" s="51"/>
      <c r="E11" s="48"/>
      <c r="F11" s="54"/>
      <c r="G11" s="48"/>
      <c r="H11" s="48"/>
      <c r="I11" s="48"/>
      <c r="J11" s="48"/>
      <c r="K11" s="48"/>
      <c r="L11" s="348" t="s">
        <v>39</v>
      </c>
      <c r="M11" s="348"/>
      <c r="N11" s="348"/>
      <c r="O11" s="343">
        <f>P93</f>
        <v>0</v>
      </c>
      <c r="P11" s="343"/>
    </row>
    <row r="12" spans="1:16" s="44" customFormat="1" ht="14.25">
      <c r="A12" s="49"/>
      <c r="B12" s="53"/>
      <c r="C12" s="50"/>
      <c r="D12" s="51"/>
      <c r="E12" s="48"/>
      <c r="F12" s="54"/>
      <c r="G12" s="48"/>
      <c r="H12" s="48"/>
      <c r="I12" s="48"/>
      <c r="J12" s="48"/>
      <c r="K12" s="48"/>
      <c r="L12" s="45" t="s">
        <v>185</v>
      </c>
      <c r="M12" s="48"/>
      <c r="N12" s="55"/>
      <c r="O12" s="55"/>
      <c r="P12" s="48"/>
    </row>
    <row r="13" spans="1:16" ht="11.25">
      <c r="A13" s="92"/>
      <c r="B13" s="88"/>
      <c r="C13" s="93"/>
      <c r="D13" s="91"/>
      <c r="E13" s="90"/>
      <c r="F13" s="94"/>
      <c r="G13" s="90"/>
      <c r="H13" s="90"/>
      <c r="I13" s="90"/>
      <c r="J13" s="90"/>
      <c r="K13" s="90"/>
      <c r="L13" s="94"/>
      <c r="M13" s="90"/>
      <c r="N13" s="95"/>
      <c r="O13" s="90"/>
      <c r="P13" s="90"/>
    </row>
    <row r="14" spans="1:16" ht="12" thickBot="1">
      <c r="A14" s="96"/>
      <c r="B14" s="88"/>
      <c r="C14" s="89"/>
      <c r="D14" s="90"/>
      <c r="E14" s="90"/>
      <c r="F14" s="90"/>
      <c r="G14" s="90"/>
      <c r="H14" s="90"/>
      <c r="I14" s="90"/>
      <c r="J14" s="90"/>
      <c r="K14" s="90"/>
      <c r="L14" s="94"/>
      <c r="M14" s="90"/>
      <c r="N14" s="90"/>
      <c r="O14" s="90"/>
      <c r="P14" s="90"/>
    </row>
    <row r="15" spans="1:16" s="44" customFormat="1" ht="15.75" customHeight="1">
      <c r="A15" s="365" t="s">
        <v>5</v>
      </c>
      <c r="B15" s="367" t="s">
        <v>6</v>
      </c>
      <c r="C15" s="344" t="s">
        <v>7</v>
      </c>
      <c r="D15" s="346" t="s">
        <v>0</v>
      </c>
      <c r="E15" s="369" t="s">
        <v>1</v>
      </c>
      <c r="F15" s="349" t="s">
        <v>8</v>
      </c>
      <c r="G15" s="350"/>
      <c r="H15" s="350"/>
      <c r="I15" s="350"/>
      <c r="J15" s="350"/>
      <c r="K15" s="351"/>
      <c r="L15" s="360" t="s">
        <v>9</v>
      </c>
      <c r="M15" s="350"/>
      <c r="N15" s="350"/>
      <c r="O15" s="350"/>
      <c r="P15" s="351"/>
    </row>
    <row r="16" spans="1:16" s="44" customFormat="1" ht="77.25" customHeight="1">
      <c r="A16" s="366"/>
      <c r="B16" s="368"/>
      <c r="C16" s="345"/>
      <c r="D16" s="347"/>
      <c r="E16" s="370"/>
      <c r="F16" s="106" t="s">
        <v>10</v>
      </c>
      <c r="G16" s="107" t="s">
        <v>40</v>
      </c>
      <c r="H16" s="107" t="s">
        <v>34</v>
      </c>
      <c r="I16" s="107" t="s">
        <v>35</v>
      </c>
      <c r="J16" s="107" t="s">
        <v>36</v>
      </c>
      <c r="K16" s="108" t="s">
        <v>41</v>
      </c>
      <c r="L16" s="109" t="s">
        <v>11</v>
      </c>
      <c r="M16" s="107" t="s">
        <v>34</v>
      </c>
      <c r="N16" s="107" t="s">
        <v>35</v>
      </c>
      <c r="O16" s="107" t="s">
        <v>36</v>
      </c>
      <c r="P16" s="108" t="s">
        <v>42</v>
      </c>
    </row>
    <row r="17" spans="1:16" s="44" customFormat="1" ht="16.5" customHeight="1">
      <c r="A17" s="110"/>
      <c r="B17" s="118"/>
      <c r="C17" s="312" t="s">
        <v>50</v>
      </c>
      <c r="D17" s="119"/>
      <c r="E17" s="120"/>
      <c r="F17" s="121"/>
      <c r="G17" s="122"/>
      <c r="H17" s="122"/>
      <c r="I17" s="122"/>
      <c r="J17" s="122"/>
      <c r="K17" s="120"/>
      <c r="L17" s="121"/>
      <c r="M17" s="122"/>
      <c r="N17" s="122"/>
      <c r="O17" s="122"/>
      <c r="P17" s="120"/>
    </row>
    <row r="18" spans="1:16" s="44" customFormat="1" ht="30" customHeight="1">
      <c r="A18" s="110" t="s">
        <v>3</v>
      </c>
      <c r="B18" s="111" t="s">
        <v>21</v>
      </c>
      <c r="C18" s="124" t="s">
        <v>53</v>
      </c>
      <c r="D18" s="112" t="s">
        <v>28</v>
      </c>
      <c r="E18" s="113">
        <v>25</v>
      </c>
      <c r="F18" s="114"/>
      <c r="G18" s="115"/>
      <c r="H18" s="115"/>
      <c r="I18" s="115"/>
      <c r="J18" s="115"/>
      <c r="K18" s="116"/>
      <c r="L18" s="117"/>
      <c r="M18" s="115"/>
      <c r="N18" s="115"/>
      <c r="O18" s="115"/>
      <c r="P18" s="116"/>
    </row>
    <row r="19" spans="1:16" s="44" customFormat="1" ht="16.5" customHeight="1">
      <c r="A19" s="157"/>
      <c r="B19" s="158"/>
      <c r="C19" s="159" t="s">
        <v>51</v>
      </c>
      <c r="D19" s="160" t="s">
        <v>30</v>
      </c>
      <c r="E19" s="161">
        <f>E18/3*0.075*0.15*0.6</f>
        <v>0.056249999999999994</v>
      </c>
      <c r="F19" s="162"/>
      <c r="G19" s="163"/>
      <c r="H19" s="163"/>
      <c r="I19" s="164"/>
      <c r="J19" s="163"/>
      <c r="K19" s="165"/>
      <c r="L19" s="166"/>
      <c r="M19" s="163"/>
      <c r="N19" s="164"/>
      <c r="O19" s="163"/>
      <c r="P19" s="167"/>
    </row>
    <row r="20" spans="1:16" s="44" customFormat="1" ht="16.5" customHeight="1">
      <c r="A20" s="157"/>
      <c r="B20" s="158"/>
      <c r="C20" s="159" t="s">
        <v>52</v>
      </c>
      <c r="D20" s="160" t="s">
        <v>30</v>
      </c>
      <c r="E20" s="161">
        <f>E18/3*0.15*0.15*0.4</f>
        <v>0.07500000000000001</v>
      </c>
      <c r="F20" s="162"/>
      <c r="G20" s="163"/>
      <c r="H20" s="163"/>
      <c r="I20" s="164"/>
      <c r="J20" s="163"/>
      <c r="K20" s="165"/>
      <c r="L20" s="166"/>
      <c r="M20" s="163"/>
      <c r="N20" s="164"/>
      <c r="O20" s="163"/>
      <c r="P20" s="167"/>
    </row>
    <row r="21" spans="1:16" s="44" customFormat="1" ht="16.5" customHeight="1">
      <c r="A21" s="157"/>
      <c r="B21" s="158"/>
      <c r="C21" s="159" t="s">
        <v>46</v>
      </c>
      <c r="D21" s="160" t="s">
        <v>47</v>
      </c>
      <c r="E21" s="161">
        <v>1</v>
      </c>
      <c r="F21" s="162"/>
      <c r="G21" s="163"/>
      <c r="H21" s="163"/>
      <c r="I21" s="164"/>
      <c r="J21" s="163"/>
      <c r="K21" s="165"/>
      <c r="L21" s="168"/>
      <c r="M21" s="163"/>
      <c r="N21" s="164"/>
      <c r="O21" s="163"/>
      <c r="P21" s="167"/>
    </row>
    <row r="22" spans="1:16" s="44" customFormat="1" ht="16.5" customHeight="1">
      <c r="A22" s="110"/>
      <c r="B22" s="118"/>
      <c r="C22" s="312" t="s">
        <v>54</v>
      </c>
      <c r="D22" s="119"/>
      <c r="E22" s="125"/>
      <c r="F22" s="121"/>
      <c r="G22" s="122"/>
      <c r="H22" s="122"/>
      <c r="I22" s="122"/>
      <c r="J22" s="122"/>
      <c r="K22" s="120"/>
      <c r="L22" s="126"/>
      <c r="M22" s="122"/>
      <c r="N22" s="122"/>
      <c r="O22" s="122"/>
      <c r="P22" s="120"/>
    </row>
    <row r="23" spans="1:16" s="44" customFormat="1" ht="26.25" customHeight="1">
      <c r="A23" s="110" t="s">
        <v>3</v>
      </c>
      <c r="B23" s="127" t="s">
        <v>78</v>
      </c>
      <c r="C23" s="156" t="s">
        <v>132</v>
      </c>
      <c r="D23" s="112" t="s">
        <v>30</v>
      </c>
      <c r="E23" s="129">
        <v>2.1</v>
      </c>
      <c r="F23" s="130"/>
      <c r="G23" s="115"/>
      <c r="H23" s="131"/>
      <c r="I23" s="131"/>
      <c r="J23" s="131"/>
      <c r="K23" s="132"/>
      <c r="L23" s="133"/>
      <c r="M23" s="131"/>
      <c r="N23" s="131"/>
      <c r="O23" s="131"/>
      <c r="P23" s="132"/>
    </row>
    <row r="24" spans="1:16" s="44" customFormat="1" ht="16.5" customHeight="1">
      <c r="A24" s="110"/>
      <c r="B24" s="118"/>
      <c r="C24" s="312" t="s">
        <v>62</v>
      </c>
      <c r="D24" s="119"/>
      <c r="E24" s="125"/>
      <c r="F24" s="121"/>
      <c r="G24" s="122"/>
      <c r="H24" s="122"/>
      <c r="I24" s="122"/>
      <c r="J24" s="122"/>
      <c r="K24" s="120"/>
      <c r="L24" s="126"/>
      <c r="M24" s="122"/>
      <c r="N24" s="122"/>
      <c r="O24" s="122"/>
      <c r="P24" s="120"/>
    </row>
    <row r="25" spans="1:16" s="44" customFormat="1" ht="24" customHeight="1">
      <c r="A25" s="110" t="s">
        <v>3</v>
      </c>
      <c r="B25" s="169" t="s">
        <v>79</v>
      </c>
      <c r="C25" s="156" t="s">
        <v>75</v>
      </c>
      <c r="D25" s="119" t="s">
        <v>28</v>
      </c>
      <c r="E25" s="113">
        <v>17.5</v>
      </c>
      <c r="F25" s="114"/>
      <c r="G25" s="115"/>
      <c r="H25" s="115"/>
      <c r="I25" s="115"/>
      <c r="J25" s="115"/>
      <c r="K25" s="116"/>
      <c r="L25" s="117"/>
      <c r="M25" s="115"/>
      <c r="N25" s="115"/>
      <c r="O25" s="115"/>
      <c r="P25" s="116"/>
    </row>
    <row r="26" spans="1:16" s="44" customFormat="1" ht="20.25" customHeight="1">
      <c r="A26" s="110" t="s">
        <v>31</v>
      </c>
      <c r="B26" s="111" t="s">
        <v>21</v>
      </c>
      <c r="C26" s="156" t="s">
        <v>166</v>
      </c>
      <c r="D26" s="119" t="s">
        <v>29</v>
      </c>
      <c r="E26" s="113">
        <v>18</v>
      </c>
      <c r="F26" s="114"/>
      <c r="G26" s="115"/>
      <c r="H26" s="115"/>
      <c r="I26" s="115"/>
      <c r="J26" s="115"/>
      <c r="K26" s="116"/>
      <c r="L26" s="117"/>
      <c r="M26" s="115"/>
      <c r="N26" s="115"/>
      <c r="O26" s="115"/>
      <c r="P26" s="116"/>
    </row>
    <row r="27" spans="1:16" s="44" customFormat="1" ht="26.25" customHeight="1">
      <c r="A27" s="110" t="s">
        <v>22</v>
      </c>
      <c r="B27" s="169" t="s">
        <v>82</v>
      </c>
      <c r="C27" s="156" t="s">
        <v>83</v>
      </c>
      <c r="D27" s="119" t="s">
        <v>29</v>
      </c>
      <c r="E27" s="113">
        <v>14.3</v>
      </c>
      <c r="F27" s="114"/>
      <c r="G27" s="115"/>
      <c r="H27" s="115"/>
      <c r="I27" s="115"/>
      <c r="J27" s="115"/>
      <c r="K27" s="116"/>
      <c r="L27" s="117"/>
      <c r="M27" s="115"/>
      <c r="N27" s="115"/>
      <c r="O27" s="115"/>
      <c r="P27" s="116"/>
    </row>
    <row r="28" spans="1:16" s="44" customFormat="1" ht="27" customHeight="1">
      <c r="A28" s="110" t="s">
        <v>85</v>
      </c>
      <c r="B28" s="111" t="s">
        <v>21</v>
      </c>
      <c r="C28" s="156" t="s">
        <v>142</v>
      </c>
      <c r="D28" s="119" t="s">
        <v>29</v>
      </c>
      <c r="E28" s="113">
        <v>18</v>
      </c>
      <c r="F28" s="114"/>
      <c r="G28" s="115"/>
      <c r="H28" s="115"/>
      <c r="I28" s="115"/>
      <c r="J28" s="115"/>
      <c r="K28" s="116"/>
      <c r="L28" s="117"/>
      <c r="M28" s="115"/>
      <c r="N28" s="115"/>
      <c r="O28" s="115"/>
      <c r="P28" s="116"/>
    </row>
    <row r="29" spans="1:16" s="44" customFormat="1" ht="33.75" customHeight="1">
      <c r="A29" s="110" t="s">
        <v>86</v>
      </c>
      <c r="B29" s="127" t="s">
        <v>64</v>
      </c>
      <c r="C29" s="239" t="s">
        <v>87</v>
      </c>
      <c r="D29" s="240" t="s">
        <v>65</v>
      </c>
      <c r="E29" s="241">
        <v>12</v>
      </c>
      <c r="F29" s="242"/>
      <c r="G29" s="145"/>
      <c r="H29" s="146"/>
      <c r="I29" s="146"/>
      <c r="J29" s="146"/>
      <c r="K29" s="241"/>
      <c r="L29" s="242"/>
      <c r="M29" s="146"/>
      <c r="N29" s="146"/>
      <c r="O29" s="146"/>
      <c r="P29" s="241"/>
    </row>
    <row r="30" spans="1:16" s="44" customFormat="1" ht="25.5" customHeight="1">
      <c r="A30" s="110" t="s">
        <v>89</v>
      </c>
      <c r="B30" s="118" t="s">
        <v>21</v>
      </c>
      <c r="C30" s="128" t="s">
        <v>66</v>
      </c>
      <c r="D30" s="119" t="s">
        <v>30</v>
      </c>
      <c r="E30" s="147">
        <v>7</v>
      </c>
      <c r="F30" s="121"/>
      <c r="G30" s="145"/>
      <c r="H30" s="146"/>
      <c r="I30" s="122"/>
      <c r="J30" s="145"/>
      <c r="K30" s="120"/>
      <c r="L30" s="121"/>
      <c r="M30" s="122"/>
      <c r="N30" s="122"/>
      <c r="O30" s="122"/>
      <c r="P30" s="120"/>
    </row>
    <row r="31" spans="1:16" s="44" customFormat="1" ht="16.5" customHeight="1">
      <c r="A31" s="110"/>
      <c r="B31" s="118"/>
      <c r="C31" s="170" t="s">
        <v>67</v>
      </c>
      <c r="D31" s="171" t="s">
        <v>30</v>
      </c>
      <c r="E31" s="172">
        <f>E30</f>
        <v>7</v>
      </c>
      <c r="F31" s="173"/>
      <c r="G31" s="174"/>
      <c r="H31" s="174"/>
      <c r="I31" s="174"/>
      <c r="J31" s="174"/>
      <c r="K31" s="172"/>
      <c r="L31" s="173"/>
      <c r="M31" s="174"/>
      <c r="N31" s="174"/>
      <c r="O31" s="174"/>
      <c r="P31" s="172"/>
    </row>
    <row r="32" spans="1:16" s="44" customFormat="1" ht="15" customHeight="1">
      <c r="A32" s="110"/>
      <c r="B32" s="118"/>
      <c r="C32" s="312" t="s">
        <v>146</v>
      </c>
      <c r="D32" s="119"/>
      <c r="E32" s="125"/>
      <c r="F32" s="121"/>
      <c r="G32" s="122"/>
      <c r="H32" s="122"/>
      <c r="I32" s="122"/>
      <c r="J32" s="122"/>
      <c r="K32" s="120"/>
      <c r="L32" s="126"/>
      <c r="M32" s="122"/>
      <c r="N32" s="122"/>
      <c r="O32" s="122"/>
      <c r="P32" s="120"/>
    </row>
    <row r="33" spans="1:16" s="44" customFormat="1" ht="16.5" customHeight="1">
      <c r="A33" s="110" t="s">
        <v>3</v>
      </c>
      <c r="B33" s="127" t="s">
        <v>84</v>
      </c>
      <c r="C33" s="243" t="s">
        <v>88</v>
      </c>
      <c r="D33" s="119" t="s">
        <v>29</v>
      </c>
      <c r="E33" s="129">
        <v>18</v>
      </c>
      <c r="F33" s="130"/>
      <c r="G33" s="115"/>
      <c r="H33" s="131"/>
      <c r="I33" s="131"/>
      <c r="J33" s="131"/>
      <c r="K33" s="132"/>
      <c r="L33" s="133"/>
      <c r="M33" s="131"/>
      <c r="N33" s="131"/>
      <c r="O33" s="131"/>
      <c r="P33" s="132"/>
    </row>
    <row r="34" spans="1:16" s="44" customFormat="1" ht="16.5" customHeight="1">
      <c r="A34" s="157"/>
      <c r="B34" s="233"/>
      <c r="C34" s="176" t="s">
        <v>140</v>
      </c>
      <c r="D34" s="171" t="s">
        <v>30</v>
      </c>
      <c r="E34" s="177">
        <f>E33*0.035</f>
        <v>0.6300000000000001</v>
      </c>
      <c r="F34" s="130"/>
      <c r="G34" s="115"/>
      <c r="H34" s="131"/>
      <c r="I34" s="131"/>
      <c r="J34" s="131"/>
      <c r="K34" s="132"/>
      <c r="L34" s="133"/>
      <c r="M34" s="131"/>
      <c r="N34" s="131"/>
      <c r="O34" s="131"/>
      <c r="P34" s="132"/>
    </row>
    <row r="35" spans="1:16" s="44" customFormat="1" ht="24" customHeight="1">
      <c r="A35" s="110" t="s">
        <v>27</v>
      </c>
      <c r="B35" s="127" t="s">
        <v>21</v>
      </c>
      <c r="C35" s="156" t="s">
        <v>180</v>
      </c>
      <c r="D35" s="171" t="s">
        <v>47</v>
      </c>
      <c r="E35" s="129">
        <v>1</v>
      </c>
      <c r="F35" s="130"/>
      <c r="G35" s="115"/>
      <c r="H35" s="131"/>
      <c r="I35" s="131"/>
      <c r="J35" s="131"/>
      <c r="K35" s="132"/>
      <c r="L35" s="133"/>
      <c r="M35" s="131"/>
      <c r="N35" s="131"/>
      <c r="O35" s="131"/>
      <c r="P35" s="132"/>
    </row>
    <row r="36" spans="1:16" s="44" customFormat="1" ht="15" customHeight="1">
      <c r="A36" s="157"/>
      <c r="B36" s="233"/>
      <c r="C36" s="176" t="s">
        <v>46</v>
      </c>
      <c r="D36" s="171" t="s">
        <v>47</v>
      </c>
      <c r="E36" s="177">
        <f>E35*1.35</f>
        <v>1.35</v>
      </c>
      <c r="F36" s="178"/>
      <c r="G36" s="179"/>
      <c r="H36" s="179"/>
      <c r="I36" s="180"/>
      <c r="J36" s="179"/>
      <c r="K36" s="181"/>
      <c r="L36" s="182"/>
      <c r="M36" s="179"/>
      <c r="N36" s="180"/>
      <c r="O36" s="179"/>
      <c r="P36" s="183"/>
    </row>
    <row r="37" spans="1:16" s="44" customFormat="1" ht="16.5" customHeight="1">
      <c r="A37" s="110" t="s">
        <v>32</v>
      </c>
      <c r="B37" s="127" t="s">
        <v>21</v>
      </c>
      <c r="C37" s="277" t="s">
        <v>167</v>
      </c>
      <c r="D37" s="190" t="s">
        <v>149</v>
      </c>
      <c r="E37" s="129">
        <v>7</v>
      </c>
      <c r="F37" s="130"/>
      <c r="G37" s="115"/>
      <c r="H37" s="131"/>
      <c r="I37" s="131"/>
      <c r="J37" s="131"/>
      <c r="K37" s="132"/>
      <c r="L37" s="133"/>
      <c r="M37" s="131"/>
      <c r="N37" s="131"/>
      <c r="O37" s="131"/>
      <c r="P37" s="132"/>
    </row>
    <row r="38" spans="1:16" s="44" customFormat="1" ht="15.75" customHeight="1">
      <c r="A38" s="110"/>
      <c r="B38" s="127"/>
      <c r="C38" s="260" t="s">
        <v>145</v>
      </c>
      <c r="D38" s="119" t="s">
        <v>30</v>
      </c>
      <c r="E38" s="129">
        <v>1.52</v>
      </c>
      <c r="F38" s="130"/>
      <c r="G38" s="278"/>
      <c r="H38" s="278"/>
      <c r="I38" s="131"/>
      <c r="J38" s="278"/>
      <c r="K38" s="132"/>
      <c r="L38" s="279"/>
      <c r="M38" s="278"/>
      <c r="N38" s="131"/>
      <c r="O38" s="278"/>
      <c r="P38" s="280"/>
    </row>
    <row r="39" spans="1:16" s="44" customFormat="1" ht="15.75" customHeight="1">
      <c r="A39" s="110"/>
      <c r="B39" s="118"/>
      <c r="C39" s="184" t="s">
        <v>55</v>
      </c>
      <c r="D39" s="160" t="s">
        <v>48</v>
      </c>
      <c r="E39" s="185">
        <v>4</v>
      </c>
      <c r="F39" s="186"/>
      <c r="G39" s="187"/>
      <c r="H39" s="187"/>
      <c r="I39" s="187"/>
      <c r="J39" s="187"/>
      <c r="K39" s="188"/>
      <c r="L39" s="189"/>
      <c r="M39" s="187"/>
      <c r="N39" s="187"/>
      <c r="O39" s="187"/>
      <c r="P39" s="188"/>
    </row>
    <row r="40" spans="1:16" s="44" customFormat="1" ht="14.25" customHeight="1">
      <c r="A40" s="110"/>
      <c r="B40" s="118"/>
      <c r="C40" s="184" t="s">
        <v>179</v>
      </c>
      <c r="D40" s="160" t="s">
        <v>29</v>
      </c>
      <c r="E40" s="185">
        <v>5</v>
      </c>
      <c r="F40" s="186"/>
      <c r="G40" s="187"/>
      <c r="H40" s="187"/>
      <c r="I40" s="187"/>
      <c r="J40" s="187"/>
      <c r="K40" s="188"/>
      <c r="L40" s="189"/>
      <c r="M40" s="187"/>
      <c r="N40" s="187"/>
      <c r="O40" s="187"/>
      <c r="P40" s="188"/>
    </row>
    <row r="41" spans="1:16" s="44" customFormat="1" ht="17.25" customHeight="1">
      <c r="A41" s="110"/>
      <c r="B41" s="118"/>
      <c r="C41" s="184" t="s">
        <v>56</v>
      </c>
      <c r="D41" s="160" t="s">
        <v>48</v>
      </c>
      <c r="E41" s="185">
        <v>2</v>
      </c>
      <c r="F41" s="121"/>
      <c r="G41" s="122"/>
      <c r="H41" s="122"/>
      <c r="I41" s="122"/>
      <c r="J41" s="122"/>
      <c r="K41" s="120"/>
      <c r="L41" s="126"/>
      <c r="M41" s="122"/>
      <c r="N41" s="122"/>
      <c r="O41" s="122"/>
      <c r="P41" s="120"/>
    </row>
    <row r="42" spans="1:16" s="44" customFormat="1" ht="24.75" customHeight="1">
      <c r="A42" s="134" t="s">
        <v>3</v>
      </c>
      <c r="B42" s="138" t="s">
        <v>57</v>
      </c>
      <c r="C42" s="139" t="s">
        <v>131</v>
      </c>
      <c r="D42" s="140" t="s">
        <v>29</v>
      </c>
      <c r="E42" s="141">
        <v>32.4</v>
      </c>
      <c r="F42" s="142"/>
      <c r="G42" s="136"/>
      <c r="H42" s="136"/>
      <c r="I42" s="136"/>
      <c r="J42" s="136"/>
      <c r="K42" s="143"/>
      <c r="L42" s="144"/>
      <c r="M42" s="136"/>
      <c r="N42" s="136"/>
      <c r="O42" s="136"/>
      <c r="P42" s="143"/>
    </row>
    <row r="43" spans="1:16" s="44" customFormat="1" ht="47.25" customHeight="1">
      <c r="A43" s="137"/>
      <c r="B43" s="111"/>
      <c r="C43" s="184" t="s">
        <v>147</v>
      </c>
      <c r="D43" s="160" t="s">
        <v>48</v>
      </c>
      <c r="E43" s="192">
        <f>0.25*E42</f>
        <v>8.1</v>
      </c>
      <c r="F43" s="162"/>
      <c r="G43" s="164"/>
      <c r="H43" s="164"/>
      <c r="I43" s="174"/>
      <c r="J43" s="164"/>
      <c r="K43" s="165"/>
      <c r="L43" s="168"/>
      <c r="M43" s="164"/>
      <c r="N43" s="164"/>
      <c r="O43" s="164"/>
      <c r="P43" s="165"/>
    </row>
    <row r="44" spans="1:16" s="44" customFormat="1" ht="15" customHeight="1">
      <c r="A44" s="110"/>
      <c r="B44" s="118"/>
      <c r="C44" s="312" t="s">
        <v>58</v>
      </c>
      <c r="D44" s="119"/>
      <c r="E44" s="120"/>
      <c r="F44" s="121"/>
      <c r="G44" s="122"/>
      <c r="H44" s="122"/>
      <c r="I44" s="122"/>
      <c r="J44" s="122"/>
      <c r="K44" s="120"/>
      <c r="L44" s="121"/>
      <c r="M44" s="122"/>
      <c r="N44" s="122"/>
      <c r="O44" s="122"/>
      <c r="P44" s="120"/>
    </row>
    <row r="45" spans="1:16" s="44" customFormat="1" ht="27" customHeight="1">
      <c r="A45" s="110" t="s">
        <v>3</v>
      </c>
      <c r="B45" s="111" t="s">
        <v>59</v>
      </c>
      <c r="C45" s="124" t="s">
        <v>164</v>
      </c>
      <c r="D45" s="112" t="s">
        <v>60</v>
      </c>
      <c r="E45" s="113">
        <v>140</v>
      </c>
      <c r="F45" s="114"/>
      <c r="G45" s="115"/>
      <c r="H45" s="115"/>
      <c r="I45" s="115"/>
      <c r="J45" s="115"/>
      <c r="K45" s="116"/>
      <c r="L45" s="117"/>
      <c r="M45" s="115"/>
      <c r="N45" s="115"/>
      <c r="O45" s="115"/>
      <c r="P45" s="116"/>
    </row>
    <row r="46" spans="1:16" s="44" customFormat="1" ht="14.25" customHeight="1">
      <c r="A46" s="110"/>
      <c r="B46" s="111"/>
      <c r="C46" s="191" t="s">
        <v>61</v>
      </c>
      <c r="D46" s="160" t="s">
        <v>26</v>
      </c>
      <c r="E46" s="161">
        <f>E45*1.1</f>
        <v>154</v>
      </c>
      <c r="F46" s="162"/>
      <c r="G46" s="163"/>
      <c r="H46" s="163"/>
      <c r="I46" s="164"/>
      <c r="J46" s="163"/>
      <c r="K46" s="165"/>
      <c r="L46" s="166"/>
      <c r="M46" s="163"/>
      <c r="N46" s="164"/>
      <c r="O46" s="163"/>
      <c r="P46" s="167"/>
    </row>
    <row r="47" spans="1:16" s="44" customFormat="1" ht="14.25" customHeight="1">
      <c r="A47" s="110"/>
      <c r="B47" s="111"/>
      <c r="C47" s="191" t="s">
        <v>92</v>
      </c>
      <c r="D47" s="160" t="s">
        <v>30</v>
      </c>
      <c r="E47" s="161">
        <f>E45*0.0005</f>
        <v>0.07</v>
      </c>
      <c r="F47" s="162"/>
      <c r="G47" s="163"/>
      <c r="H47" s="163"/>
      <c r="I47" s="164"/>
      <c r="J47" s="163"/>
      <c r="K47" s="165"/>
      <c r="L47" s="166"/>
      <c r="M47" s="163"/>
      <c r="N47" s="164"/>
      <c r="O47" s="163"/>
      <c r="P47" s="167"/>
    </row>
    <row r="48" spans="1:16" s="44" customFormat="1" ht="15" customHeight="1">
      <c r="A48" s="110"/>
      <c r="B48" s="111"/>
      <c r="C48" s="312" t="s">
        <v>93</v>
      </c>
      <c r="D48" s="112"/>
      <c r="E48" s="113"/>
      <c r="F48" s="114"/>
      <c r="G48" s="115"/>
      <c r="H48" s="115"/>
      <c r="I48" s="115"/>
      <c r="J48" s="115"/>
      <c r="K48" s="116"/>
      <c r="L48" s="117"/>
      <c r="M48" s="115"/>
      <c r="N48" s="115"/>
      <c r="O48" s="115"/>
      <c r="P48" s="116"/>
    </row>
    <row r="49" spans="1:16" s="44" customFormat="1" ht="18" customHeight="1">
      <c r="A49" s="110" t="s">
        <v>3</v>
      </c>
      <c r="B49" s="111" t="s">
        <v>21</v>
      </c>
      <c r="C49" s="124" t="s">
        <v>94</v>
      </c>
      <c r="D49" s="112" t="s">
        <v>29</v>
      </c>
      <c r="E49" s="113">
        <v>14.3</v>
      </c>
      <c r="F49" s="114"/>
      <c r="G49" s="115"/>
      <c r="H49" s="115"/>
      <c r="I49" s="115"/>
      <c r="J49" s="115"/>
      <c r="K49" s="116"/>
      <c r="L49" s="117"/>
      <c r="M49" s="115"/>
      <c r="N49" s="115"/>
      <c r="O49" s="115"/>
      <c r="P49" s="116"/>
    </row>
    <row r="50" spans="1:16" s="44" customFormat="1" ht="15" customHeight="1">
      <c r="A50" s="110"/>
      <c r="B50" s="111"/>
      <c r="C50" s="191" t="s">
        <v>95</v>
      </c>
      <c r="D50" s="193" t="s">
        <v>29</v>
      </c>
      <c r="E50" s="161">
        <f>E49*2.5</f>
        <v>35.75</v>
      </c>
      <c r="F50" s="162"/>
      <c r="G50" s="163"/>
      <c r="H50" s="163"/>
      <c r="I50" s="164"/>
      <c r="J50" s="163"/>
      <c r="K50" s="165"/>
      <c r="L50" s="166"/>
      <c r="M50" s="163"/>
      <c r="N50" s="164"/>
      <c r="O50" s="163"/>
      <c r="P50" s="167"/>
    </row>
    <row r="51" spans="1:16" s="44" customFormat="1" ht="15.75" customHeight="1">
      <c r="A51" s="110"/>
      <c r="B51" s="111"/>
      <c r="C51" s="191" t="s">
        <v>168</v>
      </c>
      <c r="D51" s="160" t="s">
        <v>30</v>
      </c>
      <c r="E51" s="161">
        <f>E49*0.2</f>
        <v>2.8600000000000003</v>
      </c>
      <c r="F51" s="162"/>
      <c r="G51" s="163"/>
      <c r="H51" s="163"/>
      <c r="I51" s="164"/>
      <c r="J51" s="163"/>
      <c r="K51" s="165"/>
      <c r="L51" s="166"/>
      <c r="M51" s="163"/>
      <c r="N51" s="164"/>
      <c r="O51" s="163"/>
      <c r="P51" s="167"/>
    </row>
    <row r="52" spans="1:16" s="44" customFormat="1" ht="27" customHeight="1">
      <c r="A52" s="110"/>
      <c r="B52" s="111"/>
      <c r="C52" s="312" t="s">
        <v>152</v>
      </c>
      <c r="D52" s="112"/>
      <c r="E52" s="113"/>
      <c r="F52" s="114"/>
      <c r="G52" s="115"/>
      <c r="H52" s="115"/>
      <c r="I52" s="115"/>
      <c r="J52" s="115"/>
      <c r="K52" s="116"/>
      <c r="L52" s="117"/>
      <c r="M52" s="115"/>
      <c r="N52" s="115"/>
      <c r="O52" s="115"/>
      <c r="P52" s="116"/>
    </row>
    <row r="53" spans="1:16" s="44" customFormat="1" ht="32.25" customHeight="1">
      <c r="A53" s="110" t="s">
        <v>3</v>
      </c>
      <c r="B53" s="111" t="s">
        <v>98</v>
      </c>
      <c r="C53" s="124" t="s">
        <v>172</v>
      </c>
      <c r="D53" s="195" t="s">
        <v>29</v>
      </c>
      <c r="E53" s="113">
        <v>18</v>
      </c>
      <c r="F53" s="114"/>
      <c r="G53" s="115"/>
      <c r="H53" s="115"/>
      <c r="I53" s="115"/>
      <c r="J53" s="115"/>
      <c r="K53" s="116"/>
      <c r="L53" s="117"/>
      <c r="M53" s="115"/>
      <c r="N53" s="115"/>
      <c r="O53" s="115"/>
      <c r="P53" s="116"/>
    </row>
    <row r="54" spans="1:16" s="44" customFormat="1" ht="12.75" customHeight="1">
      <c r="A54" s="110"/>
      <c r="B54" s="111"/>
      <c r="C54" s="191" t="s">
        <v>97</v>
      </c>
      <c r="D54" s="160" t="s">
        <v>29</v>
      </c>
      <c r="E54" s="161">
        <f>E53*0.33</f>
        <v>5.94</v>
      </c>
      <c r="F54" s="162"/>
      <c r="G54" s="163"/>
      <c r="H54" s="163"/>
      <c r="I54" s="164"/>
      <c r="J54" s="163"/>
      <c r="K54" s="165"/>
      <c r="L54" s="166"/>
      <c r="M54" s="163"/>
      <c r="N54" s="164"/>
      <c r="O54" s="163"/>
      <c r="P54" s="167"/>
    </row>
    <row r="55" spans="1:16" s="44" customFormat="1" ht="13.5" customHeight="1">
      <c r="A55" s="110"/>
      <c r="B55" s="111"/>
      <c r="C55" s="191" t="s">
        <v>96</v>
      </c>
      <c r="D55" s="160" t="s">
        <v>26</v>
      </c>
      <c r="E55" s="161">
        <f>E53*10</f>
        <v>180</v>
      </c>
      <c r="F55" s="162"/>
      <c r="G55" s="163"/>
      <c r="H55" s="163"/>
      <c r="I55" s="164"/>
      <c r="J55" s="163"/>
      <c r="K55" s="165"/>
      <c r="L55" s="166"/>
      <c r="M55" s="163"/>
      <c r="N55" s="164"/>
      <c r="O55" s="163"/>
      <c r="P55" s="167"/>
    </row>
    <row r="56" spans="1:16" s="44" customFormat="1" ht="28.5" customHeight="1">
      <c r="A56" s="110" t="s">
        <v>27</v>
      </c>
      <c r="B56" s="199" t="s">
        <v>102</v>
      </c>
      <c r="C56" s="124" t="s">
        <v>170</v>
      </c>
      <c r="D56" s="195" t="s">
        <v>29</v>
      </c>
      <c r="E56" s="113">
        <v>18</v>
      </c>
      <c r="F56" s="114"/>
      <c r="G56" s="115"/>
      <c r="H56" s="115"/>
      <c r="I56" s="115"/>
      <c r="J56" s="115"/>
      <c r="K56" s="116"/>
      <c r="L56" s="117"/>
      <c r="M56" s="115"/>
      <c r="N56" s="115"/>
      <c r="O56" s="115"/>
      <c r="P56" s="116"/>
    </row>
    <row r="57" spans="1:16" s="44" customFormat="1" ht="25.5" customHeight="1">
      <c r="A57" s="110"/>
      <c r="B57" s="111"/>
      <c r="C57" s="194" t="s">
        <v>171</v>
      </c>
      <c r="D57" s="160" t="s">
        <v>29</v>
      </c>
      <c r="E57" s="161">
        <f>E56*1.15</f>
        <v>20.7</v>
      </c>
      <c r="F57" s="162"/>
      <c r="G57" s="163"/>
      <c r="H57" s="163"/>
      <c r="I57" s="164"/>
      <c r="J57" s="163"/>
      <c r="K57" s="165"/>
      <c r="L57" s="166"/>
      <c r="M57" s="163"/>
      <c r="N57" s="164"/>
      <c r="O57" s="163"/>
      <c r="P57" s="167"/>
    </row>
    <row r="58" spans="1:16" s="44" customFormat="1" ht="14.25" customHeight="1">
      <c r="A58" s="110"/>
      <c r="B58" s="111"/>
      <c r="C58" s="191" t="s">
        <v>99</v>
      </c>
      <c r="D58" s="160" t="s">
        <v>26</v>
      </c>
      <c r="E58" s="161">
        <f>E56*15</f>
        <v>270</v>
      </c>
      <c r="F58" s="162"/>
      <c r="G58" s="163"/>
      <c r="H58" s="163"/>
      <c r="I58" s="164"/>
      <c r="J58" s="163"/>
      <c r="K58" s="165"/>
      <c r="L58" s="166"/>
      <c r="M58" s="163"/>
      <c r="N58" s="164"/>
      <c r="O58" s="163"/>
      <c r="P58" s="167"/>
    </row>
    <row r="59" spans="1:16" s="44" customFormat="1" ht="15.75" customHeight="1">
      <c r="A59" s="110"/>
      <c r="B59" s="111"/>
      <c r="C59" s="191" t="s">
        <v>100</v>
      </c>
      <c r="D59" s="160" t="s">
        <v>48</v>
      </c>
      <c r="E59" s="161">
        <f>E56*0.3</f>
        <v>5.3999999999999995</v>
      </c>
      <c r="F59" s="162"/>
      <c r="G59" s="163"/>
      <c r="H59" s="163"/>
      <c r="I59" s="164"/>
      <c r="J59" s="163"/>
      <c r="K59" s="165"/>
      <c r="L59" s="166"/>
      <c r="M59" s="163"/>
      <c r="N59" s="164"/>
      <c r="O59" s="163"/>
      <c r="P59" s="167"/>
    </row>
    <row r="60" spans="1:16" s="44" customFormat="1" ht="14.25" customHeight="1">
      <c r="A60" s="110"/>
      <c r="B60" s="111"/>
      <c r="C60" s="191" t="s">
        <v>101</v>
      </c>
      <c r="D60" s="160" t="s">
        <v>47</v>
      </c>
      <c r="E60" s="161">
        <f>E56*1</f>
        <v>18</v>
      </c>
      <c r="F60" s="162"/>
      <c r="G60" s="163"/>
      <c r="H60" s="163"/>
      <c r="I60" s="164"/>
      <c r="J60" s="163"/>
      <c r="K60" s="165"/>
      <c r="L60" s="166"/>
      <c r="M60" s="163"/>
      <c r="N60" s="164"/>
      <c r="O60" s="163"/>
      <c r="P60" s="167"/>
    </row>
    <row r="61" spans="1:16" s="44" customFormat="1" ht="27.75" customHeight="1">
      <c r="A61" s="196" t="s">
        <v>32</v>
      </c>
      <c r="B61" s="236" t="s">
        <v>103</v>
      </c>
      <c r="C61" s="244" t="s">
        <v>108</v>
      </c>
      <c r="D61" s="245" t="s">
        <v>29</v>
      </c>
      <c r="E61" s="197">
        <v>18</v>
      </c>
      <c r="F61" s="246"/>
      <c r="G61" s="207"/>
      <c r="H61" s="247"/>
      <c r="I61" s="198"/>
      <c r="J61" s="247"/>
      <c r="K61" s="248"/>
      <c r="L61" s="249"/>
      <c r="M61" s="247"/>
      <c r="N61" s="247"/>
      <c r="O61" s="247"/>
      <c r="P61" s="248"/>
    </row>
    <row r="62" spans="1:16" s="44" customFormat="1" ht="24.75" customHeight="1">
      <c r="A62" s="200"/>
      <c r="B62" s="237"/>
      <c r="C62" s="250" t="s">
        <v>104</v>
      </c>
      <c r="D62" s="251" t="s">
        <v>29</v>
      </c>
      <c r="E62" s="252">
        <f>1.05*E61</f>
        <v>18.900000000000002</v>
      </c>
      <c r="F62" s="253"/>
      <c r="G62" s="254"/>
      <c r="H62" s="254"/>
      <c r="I62" s="254"/>
      <c r="J62" s="254"/>
      <c r="K62" s="255"/>
      <c r="L62" s="256"/>
      <c r="M62" s="254"/>
      <c r="N62" s="254"/>
      <c r="O62" s="254"/>
      <c r="P62" s="255"/>
    </row>
    <row r="63" spans="1:16" s="44" customFormat="1" ht="15.75" customHeight="1">
      <c r="A63" s="200"/>
      <c r="B63" s="237"/>
      <c r="C63" s="257" t="s">
        <v>106</v>
      </c>
      <c r="D63" s="251" t="s">
        <v>26</v>
      </c>
      <c r="E63" s="252">
        <f>0.3*E61/12</f>
        <v>0.44999999999999996</v>
      </c>
      <c r="F63" s="253"/>
      <c r="G63" s="254"/>
      <c r="H63" s="254"/>
      <c r="I63" s="254"/>
      <c r="J63" s="254"/>
      <c r="K63" s="255"/>
      <c r="L63" s="256"/>
      <c r="M63" s="254"/>
      <c r="N63" s="254"/>
      <c r="O63" s="254"/>
      <c r="P63" s="255"/>
    </row>
    <row r="64" spans="1:16" s="44" customFormat="1" ht="15.75" customHeight="1">
      <c r="A64" s="200"/>
      <c r="B64" s="237"/>
      <c r="C64" s="257" t="s">
        <v>107</v>
      </c>
      <c r="D64" s="251" t="s">
        <v>28</v>
      </c>
      <c r="E64" s="252">
        <f>E61/2</f>
        <v>9</v>
      </c>
      <c r="F64" s="253"/>
      <c r="G64" s="254"/>
      <c r="H64" s="254"/>
      <c r="I64" s="254"/>
      <c r="J64" s="254"/>
      <c r="K64" s="255"/>
      <c r="L64" s="256"/>
      <c r="M64" s="254"/>
      <c r="N64" s="254"/>
      <c r="O64" s="254"/>
      <c r="P64" s="255"/>
    </row>
    <row r="65" spans="1:16" s="44" customFormat="1" ht="23.25" customHeight="1">
      <c r="A65" s="110" t="s">
        <v>31</v>
      </c>
      <c r="B65" s="169" t="s">
        <v>109</v>
      </c>
      <c r="C65" s="258" t="s">
        <v>110</v>
      </c>
      <c r="D65" s="119" t="s">
        <v>111</v>
      </c>
      <c r="E65" s="259">
        <v>17.5</v>
      </c>
      <c r="F65" s="121"/>
      <c r="G65" s="145"/>
      <c r="H65" s="122"/>
      <c r="I65" s="122"/>
      <c r="J65" s="122"/>
      <c r="K65" s="120"/>
      <c r="L65" s="126"/>
      <c r="M65" s="122"/>
      <c r="N65" s="122"/>
      <c r="O65" s="122"/>
      <c r="P65" s="120"/>
    </row>
    <row r="66" spans="1:16" s="44" customFormat="1" ht="15.75" customHeight="1">
      <c r="A66" s="157"/>
      <c r="B66" s="233"/>
      <c r="C66" s="260" t="s">
        <v>112</v>
      </c>
      <c r="D66" s="171" t="s">
        <v>111</v>
      </c>
      <c r="E66" s="261">
        <f>1.05*E65</f>
        <v>18.375</v>
      </c>
      <c r="F66" s="173"/>
      <c r="G66" s="174"/>
      <c r="H66" s="174"/>
      <c r="I66" s="174"/>
      <c r="J66" s="174"/>
      <c r="K66" s="172"/>
      <c r="L66" s="262"/>
      <c r="M66" s="174"/>
      <c r="N66" s="174"/>
      <c r="O66" s="174"/>
      <c r="P66" s="172"/>
    </row>
    <row r="67" spans="1:16" s="44" customFormat="1" ht="14.25" customHeight="1">
      <c r="A67" s="157"/>
      <c r="B67" s="233"/>
      <c r="C67" s="260" t="s">
        <v>113</v>
      </c>
      <c r="D67" s="171" t="s">
        <v>26</v>
      </c>
      <c r="E67" s="261">
        <f>E65/0.4</f>
        <v>43.75</v>
      </c>
      <c r="F67" s="173"/>
      <c r="G67" s="174"/>
      <c r="H67" s="174"/>
      <c r="I67" s="174"/>
      <c r="J67" s="174"/>
      <c r="K67" s="172"/>
      <c r="L67" s="262"/>
      <c r="M67" s="174"/>
      <c r="N67" s="174"/>
      <c r="O67" s="174"/>
      <c r="P67" s="172"/>
    </row>
    <row r="68" spans="1:16" s="44" customFormat="1" ht="14.25" customHeight="1">
      <c r="A68" s="157"/>
      <c r="B68" s="233"/>
      <c r="C68" s="263" t="s">
        <v>114</v>
      </c>
      <c r="D68" s="171" t="s">
        <v>26</v>
      </c>
      <c r="E68" s="261">
        <f>(E65*0.15)*0.1/2.5</f>
        <v>0.10500000000000001</v>
      </c>
      <c r="F68" s="173"/>
      <c r="G68" s="174"/>
      <c r="H68" s="174"/>
      <c r="I68" s="174"/>
      <c r="J68" s="174"/>
      <c r="K68" s="172"/>
      <c r="L68" s="262"/>
      <c r="M68" s="174"/>
      <c r="N68" s="174"/>
      <c r="O68" s="174"/>
      <c r="P68" s="172"/>
    </row>
    <row r="69" spans="1:16" s="44" customFormat="1" ht="27" customHeight="1">
      <c r="A69" s="157"/>
      <c r="B69" s="233"/>
      <c r="C69" s="260" t="s">
        <v>115</v>
      </c>
      <c r="D69" s="171" t="s">
        <v>111</v>
      </c>
      <c r="E69" s="261">
        <f>0.03*E65</f>
        <v>0.525</v>
      </c>
      <c r="F69" s="173"/>
      <c r="G69" s="174"/>
      <c r="H69" s="174"/>
      <c r="I69" s="174"/>
      <c r="J69" s="174"/>
      <c r="K69" s="172"/>
      <c r="L69" s="262"/>
      <c r="M69" s="174"/>
      <c r="N69" s="174"/>
      <c r="O69" s="174"/>
      <c r="P69" s="172"/>
    </row>
    <row r="70" spans="1:16" s="44" customFormat="1" ht="15.75" customHeight="1">
      <c r="A70" s="157"/>
      <c r="B70" s="233"/>
      <c r="C70" s="264" t="s">
        <v>116</v>
      </c>
      <c r="D70" s="171" t="s">
        <v>26</v>
      </c>
      <c r="E70" s="261">
        <f>(E65*0.2*0.2)/2.7</f>
        <v>0.25925925925925924</v>
      </c>
      <c r="F70" s="173"/>
      <c r="G70" s="174"/>
      <c r="H70" s="174"/>
      <c r="I70" s="174"/>
      <c r="J70" s="174"/>
      <c r="K70" s="172"/>
      <c r="L70" s="262"/>
      <c r="M70" s="174"/>
      <c r="N70" s="174"/>
      <c r="O70" s="174"/>
      <c r="P70" s="172"/>
    </row>
    <row r="71" spans="1:16" s="44" customFormat="1" ht="24" customHeight="1">
      <c r="A71" s="157"/>
      <c r="B71" s="233"/>
      <c r="C71" s="265" t="s">
        <v>117</v>
      </c>
      <c r="D71" s="171" t="s">
        <v>118</v>
      </c>
      <c r="E71" s="161">
        <f>0.1*E65</f>
        <v>1.75</v>
      </c>
      <c r="F71" s="173"/>
      <c r="G71" s="174"/>
      <c r="H71" s="174"/>
      <c r="I71" s="174"/>
      <c r="J71" s="174"/>
      <c r="K71" s="172"/>
      <c r="L71" s="262"/>
      <c r="M71" s="174"/>
      <c r="N71" s="174"/>
      <c r="O71" s="174"/>
      <c r="P71" s="172"/>
    </row>
    <row r="72" spans="1:16" s="44" customFormat="1" ht="15.75" customHeight="1">
      <c r="A72" s="110"/>
      <c r="B72" s="111"/>
      <c r="C72" s="312" t="s">
        <v>122</v>
      </c>
      <c r="D72" s="112"/>
      <c r="E72" s="113"/>
      <c r="F72" s="114"/>
      <c r="G72" s="115"/>
      <c r="H72" s="115"/>
      <c r="I72" s="115"/>
      <c r="J72" s="115"/>
      <c r="K72" s="116"/>
      <c r="L72" s="117"/>
      <c r="M72" s="115"/>
      <c r="N72" s="115"/>
      <c r="O72" s="115"/>
      <c r="P72" s="116"/>
    </row>
    <row r="73" spans="1:16" s="44" customFormat="1" ht="23.25" customHeight="1">
      <c r="A73" s="110" t="s">
        <v>3</v>
      </c>
      <c r="B73" s="169" t="s">
        <v>125</v>
      </c>
      <c r="C73" s="148" t="s">
        <v>126</v>
      </c>
      <c r="D73" s="119" t="s">
        <v>29</v>
      </c>
      <c r="E73" s="125">
        <v>1.7</v>
      </c>
      <c r="F73" s="121"/>
      <c r="G73" s="145"/>
      <c r="H73" s="122"/>
      <c r="I73" s="122"/>
      <c r="J73" s="122"/>
      <c r="K73" s="120"/>
      <c r="L73" s="126"/>
      <c r="M73" s="122"/>
      <c r="N73" s="122"/>
      <c r="O73" s="122"/>
      <c r="P73" s="120"/>
    </row>
    <row r="74" spans="1:16" s="44" customFormat="1" ht="36.75" customHeight="1">
      <c r="A74" s="223"/>
      <c r="B74" s="224"/>
      <c r="C74" s="225" t="s">
        <v>169</v>
      </c>
      <c r="D74" s="224" t="s">
        <v>127</v>
      </c>
      <c r="E74" s="226">
        <v>1</v>
      </c>
      <c r="F74" s="227"/>
      <c r="G74" s="228"/>
      <c r="H74" s="228"/>
      <c r="I74" s="228"/>
      <c r="J74" s="228"/>
      <c r="K74" s="229"/>
      <c r="L74" s="230"/>
      <c r="M74" s="228"/>
      <c r="N74" s="228"/>
      <c r="O74" s="228"/>
      <c r="P74" s="229"/>
    </row>
    <row r="75" spans="1:16" s="44" customFormat="1" ht="15.75" customHeight="1">
      <c r="A75" s="223"/>
      <c r="B75" s="231"/>
      <c r="C75" s="232" t="s">
        <v>128</v>
      </c>
      <c r="D75" s="224" t="s">
        <v>127</v>
      </c>
      <c r="E75" s="226">
        <f>E73*0.33</f>
        <v>0.561</v>
      </c>
      <c r="F75" s="227"/>
      <c r="G75" s="228"/>
      <c r="H75" s="228"/>
      <c r="I75" s="228"/>
      <c r="J75" s="228"/>
      <c r="K75" s="229"/>
      <c r="L75" s="230"/>
      <c r="M75" s="228"/>
      <c r="N75" s="228"/>
      <c r="O75" s="228"/>
      <c r="P75" s="229"/>
    </row>
    <row r="76" spans="1:16" s="44" customFormat="1" ht="15.75" customHeight="1">
      <c r="A76" s="223"/>
      <c r="B76" s="231"/>
      <c r="C76" s="232" t="s">
        <v>129</v>
      </c>
      <c r="D76" s="224" t="s">
        <v>127</v>
      </c>
      <c r="E76" s="226">
        <f>SUM(E74:E74)*10</f>
        <v>10</v>
      </c>
      <c r="F76" s="227"/>
      <c r="G76" s="228"/>
      <c r="H76" s="228"/>
      <c r="I76" s="228"/>
      <c r="J76" s="228"/>
      <c r="K76" s="229"/>
      <c r="L76" s="230"/>
      <c r="M76" s="228"/>
      <c r="N76" s="228"/>
      <c r="O76" s="228"/>
      <c r="P76" s="229"/>
    </row>
    <row r="77" spans="1:16" s="44" customFormat="1" ht="15.75" customHeight="1">
      <c r="A77" s="110"/>
      <c r="B77" s="111"/>
      <c r="C77" s="312" t="s">
        <v>123</v>
      </c>
      <c r="D77" s="112"/>
      <c r="E77" s="113"/>
      <c r="F77" s="114"/>
      <c r="G77" s="115"/>
      <c r="H77" s="115"/>
      <c r="I77" s="115"/>
      <c r="J77" s="115"/>
      <c r="K77" s="116"/>
      <c r="L77" s="117"/>
      <c r="M77" s="115"/>
      <c r="N77" s="115"/>
      <c r="O77" s="115"/>
      <c r="P77" s="116"/>
    </row>
    <row r="78" spans="1:16" s="44" customFormat="1" ht="24.75" customHeight="1">
      <c r="A78" s="110" t="s">
        <v>3</v>
      </c>
      <c r="B78" s="290" t="s">
        <v>21</v>
      </c>
      <c r="C78" s="258" t="s">
        <v>184</v>
      </c>
      <c r="D78" s="119" t="s">
        <v>29</v>
      </c>
      <c r="E78" s="259">
        <v>18</v>
      </c>
      <c r="F78" s="121"/>
      <c r="G78" s="145"/>
      <c r="H78" s="122"/>
      <c r="I78" s="198"/>
      <c r="J78" s="122"/>
      <c r="K78" s="120"/>
      <c r="L78" s="126"/>
      <c r="M78" s="122"/>
      <c r="N78" s="122"/>
      <c r="O78" s="122"/>
      <c r="P78" s="120"/>
    </row>
    <row r="79" spans="1:16" s="44" customFormat="1" ht="23.25" customHeight="1">
      <c r="A79" s="275"/>
      <c r="B79" s="291"/>
      <c r="C79" s="292" t="s">
        <v>182</v>
      </c>
      <c r="D79" s="293" t="s">
        <v>29</v>
      </c>
      <c r="E79" s="294">
        <f>1.15*E78*2</f>
        <v>41.4</v>
      </c>
      <c r="F79" s="295"/>
      <c r="G79" s="296"/>
      <c r="H79" s="296"/>
      <c r="I79" s="296"/>
      <c r="J79" s="296"/>
      <c r="K79" s="297"/>
      <c r="L79" s="298"/>
      <c r="M79" s="296"/>
      <c r="N79" s="296"/>
      <c r="O79" s="296"/>
      <c r="P79" s="297"/>
    </row>
    <row r="80" spans="1:16" s="44" customFormat="1" ht="22.5" customHeight="1">
      <c r="A80" s="275"/>
      <c r="B80" s="291"/>
      <c r="C80" s="292" t="s">
        <v>183</v>
      </c>
      <c r="D80" s="293" t="s">
        <v>141</v>
      </c>
      <c r="E80" s="294">
        <f>E78</f>
        <v>18</v>
      </c>
      <c r="F80" s="295"/>
      <c r="G80" s="296"/>
      <c r="H80" s="296"/>
      <c r="I80" s="296"/>
      <c r="J80" s="296"/>
      <c r="K80" s="297"/>
      <c r="L80" s="298"/>
      <c r="M80" s="296"/>
      <c r="N80" s="296"/>
      <c r="O80" s="296"/>
      <c r="P80" s="297"/>
    </row>
    <row r="81" spans="1:16" s="44" customFormat="1" ht="22.5" customHeight="1">
      <c r="A81" s="234">
        <v>2</v>
      </c>
      <c r="B81" s="135" t="s">
        <v>68</v>
      </c>
      <c r="C81" s="156" t="s">
        <v>144</v>
      </c>
      <c r="D81" s="140" t="s">
        <v>63</v>
      </c>
      <c r="E81" s="150">
        <v>2.9</v>
      </c>
      <c r="F81" s="151"/>
      <c r="G81" s="152"/>
      <c r="H81" s="152"/>
      <c r="I81" s="152"/>
      <c r="J81" s="153"/>
      <c r="K81" s="154"/>
      <c r="L81" s="155"/>
      <c r="M81" s="152"/>
      <c r="N81" s="152"/>
      <c r="O81" s="152"/>
      <c r="P81" s="154"/>
    </row>
    <row r="82" spans="1:16" s="44" customFormat="1" ht="14.25" customHeight="1">
      <c r="A82" s="235"/>
      <c r="B82" s="118"/>
      <c r="C82" s="276" t="s">
        <v>124</v>
      </c>
      <c r="D82" s="119" t="s">
        <v>48</v>
      </c>
      <c r="E82" s="123">
        <f>2.1*E81</f>
        <v>6.09</v>
      </c>
      <c r="F82" s="121"/>
      <c r="G82" s="122"/>
      <c r="H82" s="122"/>
      <c r="I82" s="122"/>
      <c r="J82" s="145"/>
      <c r="K82" s="120"/>
      <c r="L82" s="126"/>
      <c r="M82" s="122"/>
      <c r="N82" s="122"/>
      <c r="O82" s="122"/>
      <c r="P82" s="120"/>
    </row>
    <row r="83" spans="1:16" s="313" customFormat="1" ht="25.5" customHeight="1">
      <c r="A83" s="201" t="s">
        <v>32</v>
      </c>
      <c r="B83" s="202" t="s">
        <v>21</v>
      </c>
      <c r="C83" s="203" t="s">
        <v>119</v>
      </c>
      <c r="D83" s="204" t="s">
        <v>29</v>
      </c>
      <c r="E83" s="205">
        <v>17.9</v>
      </c>
      <c r="F83" s="206"/>
      <c r="G83" s="207"/>
      <c r="H83" s="198"/>
      <c r="I83" s="198"/>
      <c r="J83" s="207"/>
      <c r="K83" s="208"/>
      <c r="L83" s="209"/>
      <c r="M83" s="198"/>
      <c r="N83" s="198"/>
      <c r="O83" s="198"/>
      <c r="P83" s="208"/>
    </row>
    <row r="84" spans="1:16" s="44" customFormat="1" ht="14.25" customHeight="1">
      <c r="A84" s="300"/>
      <c r="B84" s="307"/>
      <c r="C84" s="308" t="s">
        <v>105</v>
      </c>
      <c r="D84" s="301" t="s">
        <v>48</v>
      </c>
      <c r="E84" s="309">
        <f>0.95*E83</f>
        <v>17.005</v>
      </c>
      <c r="F84" s="302"/>
      <c r="G84" s="304"/>
      <c r="H84" s="304"/>
      <c r="I84" s="304"/>
      <c r="J84" s="303"/>
      <c r="K84" s="305"/>
      <c r="L84" s="306"/>
      <c r="M84" s="304"/>
      <c r="N84" s="304"/>
      <c r="O84" s="304"/>
      <c r="P84" s="305"/>
    </row>
    <row r="85" spans="1:16" s="44" customFormat="1" ht="16.5" customHeight="1">
      <c r="A85" s="300"/>
      <c r="B85" s="307"/>
      <c r="C85" s="308" t="s">
        <v>120</v>
      </c>
      <c r="D85" s="301" t="s">
        <v>48</v>
      </c>
      <c r="E85" s="309">
        <f>0.25*E83</f>
        <v>4.475</v>
      </c>
      <c r="F85" s="302"/>
      <c r="G85" s="304"/>
      <c r="H85" s="304"/>
      <c r="I85" s="310"/>
      <c r="J85" s="303"/>
      <c r="K85" s="305"/>
      <c r="L85" s="306"/>
      <c r="M85" s="304"/>
      <c r="N85" s="304"/>
      <c r="O85" s="304"/>
      <c r="P85" s="305"/>
    </row>
    <row r="86" spans="1:16" s="44" customFormat="1" ht="25.5" customHeight="1">
      <c r="A86" s="300"/>
      <c r="B86" s="307"/>
      <c r="C86" s="311" t="s">
        <v>121</v>
      </c>
      <c r="D86" s="301" t="s">
        <v>48</v>
      </c>
      <c r="E86" s="309">
        <f>E83*0.45</f>
        <v>8.055</v>
      </c>
      <c r="F86" s="302"/>
      <c r="G86" s="304"/>
      <c r="H86" s="304"/>
      <c r="I86" s="304"/>
      <c r="J86" s="303"/>
      <c r="K86" s="305"/>
      <c r="L86" s="306"/>
      <c r="M86" s="304"/>
      <c r="N86" s="304"/>
      <c r="O86" s="304"/>
      <c r="P86" s="305"/>
    </row>
    <row r="87" spans="1:16" s="44" customFormat="1" ht="26.25" customHeight="1">
      <c r="A87" s="201" t="s">
        <v>31</v>
      </c>
      <c r="B87" s="202" t="s">
        <v>21</v>
      </c>
      <c r="C87" s="222" t="s">
        <v>143</v>
      </c>
      <c r="D87" s="204" t="s">
        <v>29</v>
      </c>
      <c r="E87" s="205">
        <v>18</v>
      </c>
      <c r="F87" s="206"/>
      <c r="G87" s="207"/>
      <c r="H87" s="198"/>
      <c r="I87" s="198"/>
      <c r="J87" s="207"/>
      <c r="K87" s="208"/>
      <c r="L87" s="209"/>
      <c r="M87" s="198"/>
      <c r="N87" s="198"/>
      <c r="O87" s="198"/>
      <c r="P87" s="208"/>
    </row>
    <row r="88" spans="1:16" s="44" customFormat="1" ht="15.75" customHeight="1">
      <c r="A88" s="210"/>
      <c r="B88" s="211"/>
      <c r="C88" s="219" t="s">
        <v>105</v>
      </c>
      <c r="D88" s="212" t="s">
        <v>48</v>
      </c>
      <c r="E88" s="213">
        <f>0.95*E87</f>
        <v>17.099999999999998</v>
      </c>
      <c r="F88" s="214"/>
      <c r="G88" s="215"/>
      <c r="H88" s="215"/>
      <c r="I88" s="215"/>
      <c r="J88" s="216"/>
      <c r="K88" s="217"/>
      <c r="L88" s="218"/>
      <c r="M88" s="215"/>
      <c r="N88" s="215"/>
      <c r="O88" s="215"/>
      <c r="P88" s="217"/>
    </row>
    <row r="89" spans="1:16" s="44" customFormat="1" ht="15" customHeight="1">
      <c r="A89" s="210"/>
      <c r="B89" s="211"/>
      <c r="C89" s="219" t="s">
        <v>120</v>
      </c>
      <c r="D89" s="212" t="s">
        <v>48</v>
      </c>
      <c r="E89" s="213">
        <f>0.25*E87</f>
        <v>4.5</v>
      </c>
      <c r="F89" s="214"/>
      <c r="G89" s="215"/>
      <c r="H89" s="215"/>
      <c r="I89" s="220"/>
      <c r="J89" s="216"/>
      <c r="K89" s="217"/>
      <c r="L89" s="218"/>
      <c r="M89" s="215"/>
      <c r="N89" s="215"/>
      <c r="O89" s="215"/>
      <c r="P89" s="217"/>
    </row>
    <row r="90" spans="1:16" s="44" customFormat="1" ht="24" customHeight="1">
      <c r="A90" s="210"/>
      <c r="B90" s="211"/>
      <c r="C90" s="221" t="s">
        <v>121</v>
      </c>
      <c r="D90" s="212" t="s">
        <v>48</v>
      </c>
      <c r="E90" s="213">
        <f>E87*0.45</f>
        <v>8.1</v>
      </c>
      <c r="F90" s="214"/>
      <c r="G90" s="215"/>
      <c r="H90" s="215"/>
      <c r="I90" s="215"/>
      <c r="J90" s="216"/>
      <c r="K90" s="217"/>
      <c r="L90" s="218"/>
      <c r="M90" s="215"/>
      <c r="N90" s="215"/>
      <c r="O90" s="215"/>
      <c r="P90" s="217"/>
    </row>
    <row r="91" spans="1:16" s="44" customFormat="1" ht="11.25">
      <c r="A91" s="364" t="s">
        <v>2</v>
      </c>
      <c r="B91" s="364"/>
      <c r="C91" s="364"/>
      <c r="D91" s="364"/>
      <c r="E91" s="364"/>
      <c r="F91" s="364"/>
      <c r="G91" s="364"/>
      <c r="H91" s="364"/>
      <c r="I91" s="364"/>
      <c r="J91" s="364"/>
      <c r="K91" s="364"/>
      <c r="L91" s="98">
        <f>SUM(L48:L90)</f>
        <v>0</v>
      </c>
      <c r="M91" s="98">
        <f>SUM(M48:M90)</f>
        <v>0</v>
      </c>
      <c r="N91" s="98">
        <f>SUM(N48:N90)/2</f>
        <v>0</v>
      </c>
      <c r="O91" s="98">
        <f>SUM(O48:O90)</f>
        <v>0</v>
      </c>
      <c r="P91" s="98">
        <f>SUM(P17:P90)</f>
        <v>0</v>
      </c>
    </row>
    <row r="92" spans="1:16" s="44" customFormat="1" ht="12" thickBot="1">
      <c r="A92" s="361" t="s">
        <v>174</v>
      </c>
      <c r="B92" s="362"/>
      <c r="C92" s="362"/>
      <c r="D92" s="362"/>
      <c r="E92" s="362"/>
      <c r="F92" s="362"/>
      <c r="G92" s="362"/>
      <c r="H92" s="362"/>
      <c r="I92" s="362"/>
      <c r="J92" s="362"/>
      <c r="K92" s="363"/>
      <c r="L92" s="99"/>
      <c r="M92" s="100"/>
      <c r="N92" s="100"/>
      <c r="O92" s="100"/>
      <c r="P92" s="101">
        <f>0.07*N91</f>
        <v>0</v>
      </c>
    </row>
    <row r="93" spans="1:16" s="44" customFormat="1" ht="12" thickBot="1">
      <c r="A93" s="352" t="s">
        <v>2</v>
      </c>
      <c r="B93" s="353"/>
      <c r="C93" s="353"/>
      <c r="D93" s="353"/>
      <c r="E93" s="353"/>
      <c r="F93" s="353"/>
      <c r="G93" s="353"/>
      <c r="H93" s="353"/>
      <c r="I93" s="353"/>
      <c r="J93" s="353"/>
      <c r="K93" s="354"/>
      <c r="L93" s="102">
        <f>SUM(L91:L92)</f>
        <v>0</v>
      </c>
      <c r="M93" s="103">
        <f>SUM(M91:M92)</f>
        <v>0</v>
      </c>
      <c r="N93" s="103">
        <f>SUM(N91:N92)</f>
        <v>0</v>
      </c>
      <c r="O93" s="103">
        <f>SUM(O91:O92)</f>
        <v>0</v>
      </c>
      <c r="P93" s="104">
        <f>SUM(P91:P92)</f>
        <v>0</v>
      </c>
    </row>
    <row r="94" s="44" customFormat="1" ht="11.25">
      <c r="B94" s="105"/>
    </row>
    <row r="95" s="44" customFormat="1" ht="11.25">
      <c r="B95" s="105"/>
    </row>
    <row r="96" spans="1:16" s="44" customFormat="1" ht="125.25" customHeight="1">
      <c r="A96" s="266"/>
      <c r="B96" s="266"/>
      <c r="C96" s="355" t="s">
        <v>137</v>
      </c>
      <c r="D96" s="356"/>
      <c r="E96" s="356"/>
      <c r="F96" s="356"/>
      <c r="G96" s="356"/>
      <c r="H96" s="356"/>
      <c r="I96" s="356"/>
      <c r="J96" s="356"/>
      <c r="K96" s="356"/>
      <c r="L96" s="356"/>
      <c r="M96" s="356"/>
      <c r="N96" s="356"/>
      <c r="O96" s="356"/>
      <c r="P96" s="356"/>
    </row>
    <row r="97" spans="1:15" s="44" customFormat="1" ht="12.75" customHeight="1">
      <c r="A97" s="266"/>
      <c r="B97" s="272"/>
      <c r="C97" s="273"/>
      <c r="D97" s="273"/>
      <c r="E97" s="273"/>
      <c r="F97" s="273"/>
      <c r="G97" s="273"/>
      <c r="H97" s="273"/>
      <c r="I97" s="273"/>
      <c r="J97" s="273"/>
      <c r="K97" s="273"/>
      <c r="L97" s="273"/>
      <c r="M97" s="273"/>
      <c r="N97" s="273"/>
      <c r="O97" s="273"/>
    </row>
    <row r="98" spans="1:15" s="44" customFormat="1" ht="12.75" customHeight="1">
      <c r="A98" s="33" t="s">
        <v>186</v>
      </c>
      <c r="B98" s="270"/>
      <c r="C98" s="266"/>
      <c r="D98" s="266"/>
      <c r="E98" s="266"/>
      <c r="F98" s="266"/>
      <c r="G98" s="266"/>
      <c r="H98" s="266"/>
      <c r="I98" s="266"/>
      <c r="J98" s="266"/>
      <c r="K98" s="273"/>
      <c r="L98" s="273"/>
      <c r="M98" s="273"/>
      <c r="N98" s="273"/>
      <c r="O98" s="273"/>
    </row>
    <row r="99" spans="1:15" s="44" customFormat="1" ht="12.75" customHeight="1">
      <c r="A99" s="266"/>
      <c r="B99" s="271"/>
      <c r="C99" s="372"/>
      <c r="D99" s="372"/>
      <c r="E99" s="372"/>
      <c r="F99" s="372"/>
      <c r="G99" s="372"/>
      <c r="H99" s="372"/>
      <c r="I99" s="273"/>
      <c r="J99" s="273"/>
      <c r="K99" s="273"/>
      <c r="L99" s="273"/>
      <c r="M99" s="273"/>
      <c r="N99" s="273"/>
      <c r="O99" s="273"/>
    </row>
    <row r="100" spans="1:15" s="44" customFormat="1" ht="12.75" customHeight="1">
      <c r="A100" s="268"/>
      <c r="B100" s="268"/>
      <c r="C100" s="268"/>
      <c r="D100" s="268"/>
      <c r="E100" s="268"/>
      <c r="F100" s="268"/>
      <c r="G100" s="268"/>
      <c r="H100" s="268"/>
      <c r="I100" s="268"/>
      <c r="J100" s="268"/>
      <c r="K100" s="268"/>
      <c r="L100" s="269"/>
      <c r="M100" s="269"/>
      <c r="N100" s="269"/>
      <c r="O100" s="269"/>
    </row>
    <row r="101" spans="1:15" ht="12.75">
      <c r="A101" s="268"/>
      <c r="B101" s="268"/>
      <c r="C101" s="268"/>
      <c r="D101" s="268"/>
      <c r="E101" s="268"/>
      <c r="F101" s="268"/>
      <c r="G101" s="268"/>
      <c r="H101" s="268"/>
      <c r="I101" s="268"/>
      <c r="J101" s="268"/>
      <c r="K101" s="268"/>
      <c r="L101" s="269"/>
      <c r="M101" s="269"/>
      <c r="N101" s="269"/>
      <c r="O101" s="269"/>
    </row>
    <row r="102" ht="11.25" customHeight="1"/>
  </sheetData>
  <sheetProtection/>
  <mergeCells count="16">
    <mergeCell ref="A3:P3"/>
    <mergeCell ref="A4:P4"/>
    <mergeCell ref="L11:N11"/>
    <mergeCell ref="O11:P11"/>
    <mergeCell ref="A15:A16"/>
    <mergeCell ref="B15:B16"/>
    <mergeCell ref="C15:C16"/>
    <mergeCell ref="D15:D16"/>
    <mergeCell ref="E15:E16"/>
    <mergeCell ref="F15:K15"/>
    <mergeCell ref="L15:P15"/>
    <mergeCell ref="A91:K91"/>
    <mergeCell ref="A92:K92"/>
    <mergeCell ref="A93:K93"/>
    <mergeCell ref="C96:P96"/>
    <mergeCell ref="C99:H99"/>
  </mergeCells>
  <printOptions horizontalCentered="1"/>
  <pageMargins left="0.1968503937007874" right="0.1968503937007874" top="0.7874015748031497" bottom="0.3937007874015748" header="0.5118110236220472" footer="0.1968503937007874"/>
  <pageSetup horizontalDpi="600" verticalDpi="600" orientation="landscape" paperSize="9" r:id="rId1"/>
  <headerFooter alignWithMargins="0">
    <oddFooter>&amp;C&amp;P</oddFooter>
  </headerFooter>
  <ignoredErrors>
    <ignoredError sqref="N9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Zaig_ku</cp:lastModifiedBy>
  <cp:lastPrinted>2016-06-27T17:25:10Z</cp:lastPrinted>
  <dcterms:created xsi:type="dcterms:W3CDTF">2004-03-25T12:48:46Z</dcterms:created>
  <dcterms:modified xsi:type="dcterms:W3CDTF">2016-08-01T14:38:37Z</dcterms:modified>
  <cp:category/>
  <cp:version/>
  <cp:contentType/>
  <cp:contentStatus/>
</cp:coreProperties>
</file>